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DieseArbeitsmappe" defaultThemeVersion="124226"/>
  <mc:AlternateContent xmlns:mc="http://schemas.openxmlformats.org/markup-compatibility/2006">
    <mc:Choice Requires="x15">
      <x15ac:absPath xmlns:x15ac="http://schemas.microsoft.com/office/spreadsheetml/2010/11/ac" url="C:\Users\hoerings\Desktop\offline\NFZ-Call\10.8.20_Dokumentsatz_korr_Renault\"/>
    </mc:Choice>
  </mc:AlternateContent>
  <workbookProtection workbookAlgorithmName="SHA-512" workbookHashValue="Xe8cE3bYkmJhjbvlwHtoLmhW6uVz0MGoltXkvK3leOUt4qui+ukQcEOd2cHyjTkrM0QkovYtsLLGYq2e37hprA==" workbookSaltValue="7SxlZ5F/ZaPB/Z4Vlem3Jg==" workbookSpinCount="100000" lockStructure="1"/>
  <bookViews>
    <workbookView xWindow="0" yWindow="0" windowWidth="28800" windowHeight="11985" firstSheet="1" activeTab="1"/>
  </bookViews>
  <sheets>
    <sheet name="Auswertung_Segmente" sheetId="11" state="hidden" r:id="rId1"/>
    <sheet name="Projektdaten" sheetId="12" r:id="rId2"/>
    <sheet name="Fahrzeuge N1" sheetId="3" r:id="rId3"/>
    <sheet name="N2, N3, Umrüstungen" sheetId="7" r:id="rId4"/>
    <sheet name="Ladeinfrastruktur" sheetId="10" r:id="rId5"/>
    <sheet name="spezielle Ladeinfrastruktur" sheetId="5" r:id="rId6"/>
    <sheet name="Vorlage für AZA" sheetId="8" r:id="rId7"/>
  </sheets>
  <definedNames>
    <definedName name="_xlnm._FilterDatabase" localSheetId="0" hidden="1">Auswertung_Segmente!$G$4:$I$4</definedName>
    <definedName name="_xlnm._FilterDatabase" localSheetId="2" hidden="1">'Fahrzeuge N1'!$T$1:$T$162</definedName>
    <definedName name="AC_11kW" localSheetId="4">Ladeinfrastruktur!$B$36</definedName>
    <definedName name="AC_11kW">'spezielle Ladeinfrastruktur'!$B$39</definedName>
    <definedName name="AC_22kW" localSheetId="4">Ladeinfrastruktur!$B$37</definedName>
    <definedName name="AC_22kW">'spezielle Ladeinfrastruktur'!$B$40</definedName>
    <definedName name="AC_4kW" localSheetId="4">Ladeinfrastruktur!$B$35</definedName>
    <definedName name="AC_4kW">'spezielle Ladeinfrastruktur'!$B$38</definedName>
    <definedName name="AC_LS" localSheetId="4">Ladeinfrastruktur!$B$38</definedName>
    <definedName name="AC_LS">'spezielle Ladeinfrastruktur'!$B$41</definedName>
    <definedName name="DC_LS" localSheetId="4">Ladeinfrastruktur!$B$39</definedName>
    <definedName name="DC_LS">'spezielle Ladeinfrastruktur'!$B$42</definedName>
    <definedName name="_xlnm.Print_Area" localSheetId="2">'Fahrzeuge N1'!$A$1:$J$31</definedName>
    <definedName name="_xlnm.Print_Area" localSheetId="4">Ladeinfrastruktur!$A$1:$G$26</definedName>
    <definedName name="_xlnm.Print_Area" localSheetId="3">'N2, N3, Umrüstungen'!$A$1:$J$27</definedName>
    <definedName name="_xlnm.Print_Area" localSheetId="1">Projektdaten!$A$1:$G$43</definedName>
    <definedName name="_xlnm.Print_Area" localSheetId="5">'spezielle Ladeinfrastruktur'!$A$1:$G$28</definedName>
    <definedName name="_xlnm.Print_Area" localSheetId="6">'Vorlage für AZA'!$A$1:$E$60</definedName>
    <definedName name="EUR_AC_11kW" localSheetId="4">Ladeinfrastruktur!#REF!</definedName>
    <definedName name="EUR_AC_11kW">'spezielle Ladeinfrastruktur'!$C$39</definedName>
    <definedName name="EUR_AC_22kW" localSheetId="4">Ladeinfrastruktur!#REF!</definedName>
    <definedName name="EUR_AC_22kW">'spezielle Ladeinfrastruktur'!$C$40</definedName>
    <definedName name="EUR_AC_4kW" localSheetId="4">Ladeinfrastruktur!#REF!</definedName>
    <definedName name="EUR_AC_4kW">'spezielle Ladeinfrastruktur'!$C$38</definedName>
    <definedName name="EUR_AC_LS" localSheetId="4">Ladeinfrastruktur!#REF!</definedName>
    <definedName name="EUR_AC_LS">'spezielle Ladeinfrastruktur'!$C$41</definedName>
    <definedName name="EUR_DC_LS" localSheetId="4">Ladeinfrastruktur!#REF!</definedName>
    <definedName name="EUR_DC_LS">'spezielle Ladeinfrastruktur'!$C$42</definedName>
    <definedName name="ja">'Fahrzeuge N1'!$L$11:$L$43</definedName>
    <definedName name="nein">'Fahrzeuge N1'!$L$11:$L$36</definedName>
    <definedName name="PositionSumme">'Fahrzeuge N1'!#REF!</definedName>
    <definedName name="Typ_E_Fahrzeug__Auswahlbox">'Fahrzeuge N1'!$B$11</definedName>
  </definedNames>
  <calcPr calcId="162913"/>
  <pivotCaches>
    <pivotCache cacheId="4" r:id="rId8"/>
  </pivotCaches>
  <fileRecoveryPr autoRecover="0"/>
</workbook>
</file>

<file path=xl/calcChain.xml><?xml version="1.0" encoding="utf-8"?>
<calcChain xmlns="http://schemas.openxmlformats.org/spreadsheetml/2006/main">
  <c r="Q18" i="3" l="1"/>
  <c r="S18" i="3" s="1"/>
  <c r="R18" i="3"/>
  <c r="N18" i="3"/>
  <c r="R12" i="3"/>
  <c r="S12" i="3"/>
  <c r="R13" i="3"/>
  <c r="S13" i="3"/>
  <c r="Q12" i="3"/>
  <c r="Q13" i="3"/>
  <c r="N12" i="3"/>
  <c r="N13" i="3"/>
  <c r="R36" i="3" l="1"/>
  <c r="Q36" i="3"/>
  <c r="N36" i="3"/>
  <c r="R34" i="3"/>
  <c r="Q34" i="3"/>
  <c r="N34" i="3"/>
  <c r="S34" i="3" s="1"/>
  <c r="M15" i="3"/>
  <c r="M14" i="3"/>
  <c r="S36" i="3" l="1"/>
  <c r="B39" i="8"/>
  <c r="B38" i="8"/>
  <c r="B37" i="8"/>
  <c r="B36" i="8"/>
  <c r="B35" i="8"/>
  <c r="B34" i="8"/>
  <c r="B33" i="8"/>
  <c r="B32" i="8"/>
  <c r="B31" i="8"/>
  <c r="B30" i="8"/>
  <c r="B18" i="8"/>
  <c r="R15" i="3" l="1"/>
  <c r="Q15" i="3"/>
  <c r="N15" i="3"/>
  <c r="R14" i="3"/>
  <c r="Q14" i="3"/>
  <c r="N14" i="3"/>
  <c r="S15" i="3" l="1"/>
  <c r="S14" i="3"/>
  <c r="Q26" i="3" l="1"/>
  <c r="Q25" i="3"/>
  <c r="Q24" i="3"/>
  <c r="N26" i="3"/>
  <c r="N25" i="3"/>
  <c r="N24" i="3"/>
  <c r="Q32" i="3"/>
  <c r="Q31" i="3"/>
  <c r="Q30" i="3"/>
  <c r="Q29" i="3"/>
  <c r="Q28" i="3"/>
  <c r="Q27" i="3"/>
  <c r="N33" i="3"/>
  <c r="N32" i="3"/>
  <c r="N31" i="3"/>
  <c r="N30" i="3"/>
  <c r="N29" i="3"/>
  <c r="N28" i="3"/>
  <c r="N27" i="3"/>
  <c r="R20" i="3"/>
  <c r="Q20" i="3"/>
  <c r="N20" i="3"/>
  <c r="Q17" i="3"/>
  <c r="N21" i="3"/>
  <c r="Q19" i="3"/>
  <c r="Q23" i="3"/>
  <c r="Q22" i="3"/>
  <c r="Q16" i="3"/>
  <c r="Q11" i="3"/>
  <c r="N19" i="3"/>
  <c r="N17" i="3"/>
  <c r="N16" i="3"/>
  <c r="N11" i="3"/>
  <c r="N22" i="3"/>
  <c r="N23" i="3"/>
  <c r="C31" i="3"/>
  <c r="E31" i="3"/>
  <c r="F31" i="3"/>
  <c r="R23" i="3"/>
  <c r="R22" i="3"/>
  <c r="S20" i="3" l="1"/>
  <c r="S22" i="3"/>
  <c r="S23" i="3"/>
  <c r="B28" i="8"/>
  <c r="B27" i="8"/>
  <c r="B29" i="8"/>
  <c r="F25" i="7"/>
  <c r="F23" i="7"/>
  <c r="F21" i="7"/>
  <c r="F19" i="7"/>
  <c r="F17" i="7"/>
  <c r="F15" i="7"/>
  <c r="F13" i="7"/>
  <c r="F11" i="7"/>
  <c r="F9" i="7"/>
  <c r="F7" i="7"/>
  <c r="C24" i="10"/>
  <c r="C22" i="10"/>
  <c r="C20" i="10"/>
  <c r="C18" i="10"/>
  <c r="C16" i="10"/>
  <c r="C14" i="10"/>
  <c r="C12" i="10"/>
  <c r="C10" i="10"/>
  <c r="C8" i="10"/>
  <c r="C6" i="10"/>
  <c r="I7" i="7" l="1"/>
  <c r="I9" i="7"/>
  <c r="I11" i="7"/>
  <c r="I13" i="7"/>
  <c r="I15" i="7"/>
  <c r="I17" i="7"/>
  <c r="I19" i="7"/>
  <c r="I21" i="7"/>
  <c r="I23" i="7"/>
  <c r="I25" i="7"/>
  <c r="E6" i="10"/>
  <c r="E8" i="10"/>
  <c r="E10" i="10"/>
  <c r="E12" i="10"/>
  <c r="E14" i="10"/>
  <c r="E16" i="10"/>
  <c r="E18" i="10"/>
  <c r="E20" i="10"/>
  <c r="E22" i="10"/>
  <c r="E24" i="10"/>
  <c r="J1" i="7" l="1"/>
  <c r="F1" i="10"/>
  <c r="F1" i="5"/>
  <c r="E1" i="8"/>
  <c r="B11" i="8"/>
  <c r="B12" i="8"/>
  <c r="B13" i="8"/>
  <c r="B14" i="8"/>
  <c r="B15" i="8"/>
  <c r="B16" i="8"/>
  <c r="B17" i="8"/>
  <c r="B19" i="8"/>
  <c r="B20" i="8"/>
  <c r="B21" i="8"/>
  <c r="B22" i="8"/>
  <c r="B23" i="8"/>
  <c r="B24" i="8"/>
  <c r="B25" i="8"/>
  <c r="B26" i="8"/>
  <c r="B10" i="8"/>
  <c r="F20" i="3" l="1"/>
  <c r="F30" i="3"/>
  <c r="E20" i="3"/>
  <c r="E21" i="3"/>
  <c r="E22" i="3"/>
  <c r="E23" i="3"/>
  <c r="E24" i="3"/>
  <c r="E25" i="3"/>
  <c r="E26" i="3"/>
  <c r="E27" i="3"/>
  <c r="E28" i="3"/>
  <c r="E29" i="3"/>
  <c r="E30" i="3"/>
  <c r="C20" i="3"/>
  <c r="C21" i="3"/>
  <c r="C22" i="3"/>
  <c r="C23" i="3"/>
  <c r="C24" i="3"/>
  <c r="C25" i="3"/>
  <c r="C26" i="3"/>
  <c r="C27" i="3"/>
  <c r="C28" i="3"/>
  <c r="C29" i="3"/>
  <c r="C30" i="3"/>
  <c r="D12" i="3"/>
  <c r="D13" i="3"/>
  <c r="D14" i="3"/>
  <c r="D15" i="3"/>
  <c r="D16" i="3"/>
  <c r="D17" i="3"/>
  <c r="D18" i="3"/>
  <c r="D19" i="3"/>
  <c r="D20" i="3"/>
  <c r="D21" i="3"/>
  <c r="D22" i="3"/>
  <c r="D23" i="3"/>
  <c r="D24" i="3"/>
  <c r="D25" i="3"/>
  <c r="D26" i="3"/>
  <c r="D27" i="3"/>
  <c r="D28" i="3"/>
  <c r="D29" i="3"/>
  <c r="D30" i="3"/>
  <c r="D11" i="3"/>
  <c r="D11" i="8" l="1"/>
  <c r="D12" i="8"/>
  <c r="D13" i="8"/>
  <c r="D14" i="8"/>
  <c r="D15" i="8"/>
  <c r="D16" i="8"/>
  <c r="D17" i="8"/>
  <c r="D18" i="8"/>
  <c r="D19" i="8"/>
  <c r="D20" i="8"/>
  <c r="D21" i="8"/>
  <c r="D22" i="8"/>
  <c r="D23" i="8"/>
  <c r="D24" i="8"/>
  <c r="D25" i="8"/>
  <c r="D26" i="8"/>
  <c r="D27" i="8"/>
  <c r="D28" i="8"/>
  <c r="D29" i="8"/>
  <c r="C19" i="8"/>
  <c r="C29" i="8"/>
  <c r="D10" i="8"/>
  <c r="I20" i="3"/>
  <c r="E19" i="8" s="1"/>
  <c r="I30" i="3"/>
  <c r="E29" i="8" s="1"/>
  <c r="S11" i="3" l="1"/>
  <c r="R11" i="3" l="1"/>
  <c r="B49" i="8" l="1"/>
  <c r="B48" i="8"/>
  <c r="B47" i="8"/>
  <c r="B46" i="8"/>
  <c r="B45" i="8"/>
  <c r="B44" i="8"/>
  <c r="B43" i="8"/>
  <c r="B42" i="8"/>
  <c r="B41" i="8"/>
  <c r="B59" i="8"/>
  <c r="B58" i="8"/>
  <c r="B57" i="8"/>
  <c r="B56" i="8"/>
  <c r="B55" i="8"/>
  <c r="B54" i="8"/>
  <c r="B53" i="8"/>
  <c r="B52" i="8"/>
  <c r="B51" i="8"/>
  <c r="B50" i="8"/>
  <c r="K12" i="10" l="1"/>
  <c r="K11" i="10"/>
  <c r="K10" i="10"/>
  <c r="K9" i="10"/>
  <c r="K8" i="10"/>
  <c r="K7" i="10"/>
  <c r="K6" i="10"/>
  <c r="E11" i="3" l="1"/>
  <c r="E12" i="3"/>
  <c r="E13" i="3"/>
  <c r="E14" i="3"/>
  <c r="E15" i="3"/>
  <c r="E16" i="3"/>
  <c r="S17" i="3"/>
  <c r="S16" i="3"/>
  <c r="C12" i="3"/>
  <c r="C11" i="3"/>
  <c r="E42" i="8"/>
  <c r="C46" i="8"/>
  <c r="D47" i="8"/>
  <c r="B40" i="8"/>
  <c r="D40" i="8" s="1"/>
  <c r="S19" i="3"/>
  <c r="D31" i="3"/>
  <c r="S32" i="3"/>
  <c r="S31" i="3"/>
  <c r="S30" i="3"/>
  <c r="S29" i="3"/>
  <c r="S28" i="3"/>
  <c r="S27" i="3"/>
  <c r="S24" i="3"/>
  <c r="C44" i="8"/>
  <c r="C41" i="8"/>
  <c r="C50" i="8"/>
  <c r="C51" i="8"/>
  <c r="C52" i="8"/>
  <c r="C53" i="8"/>
  <c r="C54" i="8"/>
  <c r="C55" i="8"/>
  <c r="C56" i="8"/>
  <c r="C57" i="8"/>
  <c r="C58" i="8"/>
  <c r="C59" i="8"/>
  <c r="D49" i="8"/>
  <c r="D46" i="8"/>
  <c r="C43" i="8"/>
  <c r="D50" i="8"/>
  <c r="D51" i="8"/>
  <c r="D52" i="8"/>
  <c r="D53" i="8"/>
  <c r="E53" i="8"/>
  <c r="D54" i="8"/>
  <c r="D55" i="8"/>
  <c r="E55" i="8"/>
  <c r="D56" i="8"/>
  <c r="D57" i="8"/>
  <c r="D58" i="8"/>
  <c r="D59" i="8"/>
  <c r="E25" i="5"/>
  <c r="E59" i="8" s="1"/>
  <c r="E23" i="5"/>
  <c r="E58" i="8" s="1"/>
  <c r="E21" i="5"/>
  <c r="E57" i="8" s="1"/>
  <c r="E19" i="5"/>
  <c r="E56" i="8" s="1"/>
  <c r="E17" i="5"/>
  <c r="E15" i="5"/>
  <c r="E54" i="8" s="1"/>
  <c r="E13" i="5"/>
  <c r="E11" i="5"/>
  <c r="E52" i="8" s="1"/>
  <c r="E9" i="5"/>
  <c r="E51" i="8" s="1"/>
  <c r="E7" i="5"/>
  <c r="E50" i="8" s="1"/>
  <c r="C31" i="8"/>
  <c r="D31" i="8"/>
  <c r="E31" i="8"/>
  <c r="C32" i="8"/>
  <c r="D32" i="8"/>
  <c r="C33" i="8"/>
  <c r="D33" i="8"/>
  <c r="E33" i="8"/>
  <c r="C34" i="8"/>
  <c r="D34" i="8"/>
  <c r="E34" i="8"/>
  <c r="C35" i="8"/>
  <c r="D35" i="8"/>
  <c r="E35" i="8"/>
  <c r="C36" i="8"/>
  <c r="D36" i="8"/>
  <c r="E36" i="8"/>
  <c r="C37" i="8"/>
  <c r="D37" i="8"/>
  <c r="E37" i="8"/>
  <c r="C38" i="8"/>
  <c r="D38" i="8"/>
  <c r="E38" i="8"/>
  <c r="C39" i="8"/>
  <c r="D39" i="8"/>
  <c r="E39" i="8"/>
  <c r="D30" i="8"/>
  <c r="E32" i="8"/>
  <c r="E30" i="8"/>
  <c r="A10" i="8"/>
  <c r="A12" i="3"/>
  <c r="A13" i="3" s="1"/>
  <c r="A14" i="3" s="1"/>
  <c r="A15" i="3" s="1"/>
  <c r="A16" i="3" s="1"/>
  <c r="A17" i="3" s="1"/>
  <c r="A18" i="3" s="1"/>
  <c r="A19" i="3" s="1"/>
  <c r="A20" i="3" s="1"/>
  <c r="A21" i="3" s="1"/>
  <c r="A22" i="3" s="1"/>
  <c r="A23" i="3" s="1"/>
  <c r="A24" i="3" s="1"/>
  <c r="A25" i="3" s="1"/>
  <c r="A26" i="3" s="1"/>
  <c r="A27" i="3" s="1"/>
  <c r="A28" i="3" s="1"/>
  <c r="A29" i="3" s="1"/>
  <c r="A30" i="3" s="1"/>
  <c r="E46" i="8"/>
  <c r="D42" i="8"/>
  <c r="E44" i="8"/>
  <c r="D44" i="8"/>
  <c r="E27" i="5" l="1"/>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C16" i="3"/>
  <c r="C14" i="3"/>
  <c r="C15" i="3"/>
  <c r="C18" i="3"/>
  <c r="C13" i="3"/>
  <c r="C17" i="3"/>
  <c r="C19" i="3"/>
  <c r="R30" i="3"/>
  <c r="F27" i="3" s="1"/>
  <c r="C40" i="8"/>
  <c r="C30" i="8"/>
  <c r="E41" i="8"/>
  <c r="C47" i="8"/>
  <c r="C42" i="8"/>
  <c r="E43" i="8"/>
  <c r="E49" i="8"/>
  <c r="E45" i="8"/>
  <c r="D43" i="8"/>
  <c r="E48" i="8"/>
  <c r="C45" i="8"/>
  <c r="D41" i="8"/>
  <c r="D48" i="8"/>
  <c r="C49" i="8"/>
  <c r="E47" i="8"/>
  <c r="C48" i="8"/>
  <c r="D45" i="8"/>
  <c r="E40" i="8"/>
  <c r="R24" i="3"/>
  <c r="R31" i="3"/>
  <c r="F28" i="3" s="1"/>
  <c r="I27" i="7"/>
  <c r="R17" i="3"/>
  <c r="F13" i="3" s="1"/>
  <c r="R27" i="3"/>
  <c r="F24" i="3" s="1"/>
  <c r="R19" i="3"/>
  <c r="R16" i="3"/>
  <c r="F12" i="3" s="1"/>
  <c r="E26" i="10"/>
  <c r="F11" i="3"/>
  <c r="R29" i="3"/>
  <c r="F26" i="3" s="1"/>
  <c r="R32" i="3"/>
  <c r="R28" i="3"/>
  <c r="F25" i="3" s="1"/>
  <c r="C25" i="8" l="1"/>
  <c r="I26" i="3"/>
  <c r="E25" i="8" s="1"/>
  <c r="I27" i="3"/>
  <c r="E26" i="8" s="1"/>
  <c r="C26" i="8"/>
  <c r="I28" i="3"/>
  <c r="E27" i="8" s="1"/>
  <c r="C27" i="8"/>
  <c r="C24" i="8"/>
  <c r="I25" i="3"/>
  <c r="E24" i="8" s="1"/>
  <c r="I24" i="3"/>
  <c r="E23" i="8" s="1"/>
  <c r="C23" i="8"/>
  <c r="F16" i="3"/>
  <c r="I16" i="3" s="1"/>
  <c r="E15" i="8" s="1"/>
  <c r="F21" i="3"/>
  <c r="F14" i="3"/>
  <c r="I14" i="3" s="1"/>
  <c r="E13" i="8" s="1"/>
  <c r="I13" i="3"/>
  <c r="E12" i="8" s="1"/>
  <c r="C12" i="8"/>
  <c r="C11" i="8"/>
  <c r="I12" i="3"/>
  <c r="E11" i="8" s="1"/>
  <c r="I11" i="3"/>
  <c r="E10" i="8" s="1"/>
  <c r="C10" i="8"/>
  <c r="C15" i="8" l="1"/>
  <c r="C20" i="8"/>
  <c r="I21" i="3"/>
  <c r="E20" i="8" s="1"/>
  <c r="C13" i="8"/>
  <c r="F15" i="3"/>
  <c r="R21" i="3"/>
  <c r="Q21" i="3"/>
  <c r="S21" i="3" s="1"/>
  <c r="Q33" i="3"/>
  <c r="S33" i="3" s="1"/>
  <c r="R33" i="3"/>
  <c r="F29" i="3" s="1"/>
  <c r="F19" i="3"/>
  <c r="E19" i="3"/>
  <c r="F18" i="3"/>
  <c r="E18" i="3"/>
  <c r="F17" i="3"/>
  <c r="E17" i="3"/>
  <c r="R25" i="3"/>
  <c r="F22" i="3" s="1"/>
  <c r="R26" i="3"/>
  <c r="F23" i="3" s="1"/>
  <c r="S26" i="3"/>
  <c r="S25" i="3"/>
  <c r="I23" i="3" l="1"/>
  <c r="E22" i="8" s="1"/>
  <c r="C22" i="8"/>
  <c r="I22" i="3"/>
  <c r="E21" i="8" s="1"/>
  <c r="C21" i="8"/>
  <c r="C28" i="8"/>
  <c r="I29" i="3"/>
  <c r="E28" i="8" s="1"/>
  <c r="C18" i="8"/>
  <c r="I19" i="3"/>
  <c r="E18" i="8" s="1"/>
  <c r="I18" i="3"/>
  <c r="E17" i="8" s="1"/>
  <c r="C17" i="8"/>
  <c r="C16" i="8"/>
  <c r="I17" i="3"/>
  <c r="E16" i="8" s="1"/>
  <c r="C14" i="8"/>
  <c r="I15" i="3"/>
  <c r="E14" i="8" l="1"/>
  <c r="E60" i="8" s="1"/>
  <c r="I31" i="3"/>
</calcChain>
</file>

<file path=xl/sharedStrings.xml><?xml version="1.0" encoding="utf-8"?>
<sst xmlns="http://schemas.openxmlformats.org/spreadsheetml/2006/main" count="406" uniqueCount="296">
  <si>
    <t>E-Fahrzeug</t>
  </si>
  <si>
    <t>Pos.</t>
  </si>
  <si>
    <t>Typ E-Fahrzeug</t>
  </si>
  <si>
    <t>Anzahl zu beschaffender Fahrzeuge des Typs</t>
  </si>
  <si>
    <t xml:space="preserve">Förderfähige Ausgaben </t>
  </si>
  <si>
    <t>Summe</t>
  </si>
  <si>
    <t>Vergleichsfahrzeug</t>
  </si>
  <si>
    <t>ja</t>
  </si>
  <si>
    <t>nein</t>
  </si>
  <si>
    <t>Gesamtfinanzierung - Gegenstände und andere Investitionen von mehr als 410 € im Einzelfall</t>
  </si>
  <si>
    <t>lfd. Nr.</t>
  </si>
  <si>
    <t>Bezeichnung</t>
  </si>
  <si>
    <t>F0833 Betrag €</t>
  </si>
  <si>
    <t>Anzahl zu beschaffender Ladesäulen des Typs</t>
  </si>
  <si>
    <t>Summe:</t>
  </si>
  <si>
    <t>Typ Referenzfahrzeug</t>
  </si>
  <si>
    <t>Hierfür müssen Sie entsprechende Angebote für die Ladeinfrastruktur eingeholt haben. Diese Angebote sind beizufügen.</t>
  </si>
  <si>
    <t>Korrekturfeld PtJ</t>
  </si>
  <si>
    <t>Typ Ladeinfrastruktur (LIS)</t>
  </si>
  <si>
    <t>Anzahl zu beschaffender LIS dieses Typs</t>
  </si>
  <si>
    <t>Typ E-Fahrzeug
[Auswahlbox]</t>
  </si>
  <si>
    <t>Typ Ladeinfrastruktur (LIS)*
[Auswahlbox]</t>
  </si>
  <si>
    <t>Gleichstrom-Ladeinfrastruktur</t>
  </si>
  <si>
    <t>Wechselstrom-Ladeinfrastruktur</t>
  </si>
  <si>
    <t>Typ Ladeinfrastruktur</t>
  </si>
  <si>
    <t>Ausgabenpauschale netto</t>
  </si>
  <si>
    <t>* DC :</t>
  </si>
  <si>
    <t>* AC :</t>
  </si>
  <si>
    <t>Ego-Life  40</t>
  </si>
  <si>
    <t>BMW 225xe iPerformance Active Tourer</t>
  </si>
  <si>
    <t>BMW 530e iPerformance</t>
  </si>
  <si>
    <t>Citroën E-Mehari</t>
  </si>
  <si>
    <t>Citroën C-Zero</t>
  </si>
  <si>
    <t>Ego-Life  20</t>
  </si>
  <si>
    <t>Ego-Life  60</t>
  </si>
  <si>
    <t>Hyundai IONIQ Plug-in-Hybrid</t>
  </si>
  <si>
    <t>Hyundai IONIQ Elektro</t>
  </si>
  <si>
    <t>Kia Optima 2.0 GDI Plug-in Hybrid (Sportswagon)</t>
  </si>
  <si>
    <t>Mercedes Benz smart fortwo ED (alle Versionen)</t>
  </si>
  <si>
    <t>Mitsubishi PLUG-IN HYBRID OUTLANDER</t>
  </si>
  <si>
    <t>Nissan Leaf ZE1 (40 kwh)</t>
  </si>
  <si>
    <t>Nissan e-NV200 Kasten</t>
  </si>
  <si>
    <t>Nissan NV200 Kasten</t>
  </si>
  <si>
    <t>Nissan e-NV200 Evalia 5-Sitzer</t>
  </si>
  <si>
    <t>Nissan e-NV200 Evalia 7-Sitzer</t>
  </si>
  <si>
    <t>Peugeot Partner electrique (L1)</t>
  </si>
  <si>
    <t>Peugeot Partner electrique (L2)</t>
  </si>
  <si>
    <t>Peugeot iOn</t>
  </si>
  <si>
    <t>Piaggio Porter Elektro (alle Versionen)</t>
  </si>
  <si>
    <t>Porsche Cayenne S E-Hybrid</t>
  </si>
  <si>
    <t>Renault Zoe Life (22 kWh), Batterie zur Miete</t>
  </si>
  <si>
    <t>Renault Zoe Life (22 kWh)</t>
  </si>
  <si>
    <t>Renault Zoe Life (41 kWh), Batterie zur Miete</t>
  </si>
  <si>
    <t>Renault Zoe Life (41 kWh)</t>
  </si>
  <si>
    <t>Renault Kangoo Z.E. 33 2-Sitzer, Batterie zur Miete</t>
  </si>
  <si>
    <t>Renault Kangoo Z.E. 33 2-Sitzer</t>
  </si>
  <si>
    <t>Renault Kangoo Maxi Z.E. 33 2-Sitzer, Batterie zur Miete</t>
  </si>
  <si>
    <t>Renault Kangoo Maxi Z.E. 33 2-Sitzer</t>
  </si>
  <si>
    <t>Renault Kangoo Maxi Z.E. 33 5-Sitzer, Batterie zur Miete</t>
  </si>
  <si>
    <t>Renault Kangoo Maxi Z.E. 33 5-Sitzer</t>
  </si>
  <si>
    <t>Renault Kangoo Z.E. 33 Doppelkabine, Batterie zur Miete</t>
  </si>
  <si>
    <t>Renault Kangoo Z.E. 33 Doppelkabine</t>
  </si>
  <si>
    <t>Renault Twizzy Life - Intens, Cargo (18PS)</t>
  </si>
  <si>
    <t>Renault Twizzy 45 - Life, Intens, Cargo (5PS)</t>
  </si>
  <si>
    <t>SAIC MAXUS EV 80 (Cargo Mobile)</t>
  </si>
  <si>
    <t>Toyota Prius Plug-In Hybrid (alle Ausstattungen)</t>
  </si>
  <si>
    <t>Volkswagen e-up</t>
  </si>
  <si>
    <t>Volkswagen e-load up</t>
  </si>
  <si>
    <t>Volkswagen e-Golf</t>
  </si>
  <si>
    <t>Volkswagen Golf GTE (PHEV)</t>
  </si>
  <si>
    <t>Volvo S90 T8 TWIN ENGINE AWD</t>
  </si>
  <si>
    <t>Volvo V90 T8 TWIN ENGINE AWD</t>
  </si>
  <si>
    <t>Volvo XC 60 T8 TWIN ENGINE</t>
  </si>
  <si>
    <t>Volvo XC 90 T8 TWIN ENGINE AWD</t>
  </si>
  <si>
    <t>Jaguar I-Pace</t>
  </si>
  <si>
    <t>Kia Niro Plug-in Hybrid</t>
  </si>
  <si>
    <t>Land Rover Range Rover Sport P400e Plug-in Hybrid</t>
  </si>
  <si>
    <t>Land Rover Range Rover P400e Plug-in Hybrid</t>
  </si>
  <si>
    <t>Mercedes Benz smart forfour electric drive (alle Versionen)</t>
  </si>
  <si>
    <t>Mercedes Benz eVito (alle Varianten)</t>
  </si>
  <si>
    <t>Opel Ampera-E Plus</t>
  </si>
  <si>
    <t>Porsche Panamera 4 E-Hybrid (alle Versionen)</t>
  </si>
  <si>
    <t>Porsche Panamera Turbo S E-Hybrid (alle Versionen)</t>
  </si>
  <si>
    <t>Streetscooter Work 20 (alle Versionen)</t>
  </si>
  <si>
    <t>Streetscooter Work 40 (alle Versionen)</t>
  </si>
  <si>
    <t>Streetscooter Work L 40 (alle Versionen)</t>
  </si>
  <si>
    <t>Streetscooter Work XL (alle Versionen)</t>
  </si>
  <si>
    <t>Hinweise:</t>
  </si>
  <si>
    <t>Renault Master Ecoline L1H1 2,8 t</t>
  </si>
  <si>
    <t>Renault Master Z.E. Kasten (alle Versionen)</t>
  </si>
  <si>
    <t>Renault Master Kasten (alle Versionen)</t>
  </si>
  <si>
    <t>Renault Master Z.E. Plattform-FG (alle Versionen)</t>
  </si>
  <si>
    <t>Renault Master Plattform-FG (alle Versionen)</t>
  </si>
  <si>
    <t>Hyundai Kona Elektro (alle Versionen)</t>
  </si>
  <si>
    <t>Tesla Model 3 75D Long Range / Performance</t>
  </si>
  <si>
    <t>Info Segment</t>
  </si>
  <si>
    <t>Audi e-tron 55 Quattro</t>
  </si>
  <si>
    <t>BMW i3 (120Ah)</t>
  </si>
  <si>
    <t>BMW i3s (120Ah)</t>
  </si>
  <si>
    <t>Kia Soul EV</t>
  </si>
  <si>
    <t>Kia e-Niro 39,2 kWh</t>
  </si>
  <si>
    <t>Kia e-Niro 64 kWh</t>
  </si>
  <si>
    <t>Volkswagen e-Crafter</t>
  </si>
  <si>
    <t>Kleinwagen</t>
  </si>
  <si>
    <t>Mittelklasse</t>
  </si>
  <si>
    <t>Sportwagen</t>
  </si>
  <si>
    <t>Obere Mittelklasse</t>
  </si>
  <si>
    <t>Oberklasse</t>
  </si>
  <si>
    <t>Utility (N1)</t>
  </si>
  <si>
    <t>Mini</t>
  </si>
  <si>
    <t>Mini-Van</t>
  </si>
  <si>
    <t>Kompaktklasse</t>
  </si>
  <si>
    <t>Leichtfahrzeug</t>
  </si>
  <si>
    <t>Volvo V60 T8 TWIN ENGINE AWD</t>
  </si>
  <si>
    <t>E-Listenpreis netto</t>
  </si>
  <si>
    <t>E-Listenpreis brutto</t>
  </si>
  <si>
    <t>Listenpreis netto</t>
  </si>
  <si>
    <t>Listenpreis brutto</t>
  </si>
  <si>
    <t>förderfähig netto</t>
  </si>
  <si>
    <t>förderfähig brutto</t>
  </si>
  <si>
    <t>(Leer)</t>
  </si>
  <si>
    <t>Gesamtergebnis</t>
  </si>
  <si>
    <t>Ergebnis</t>
  </si>
  <si>
    <t>Kleinwagen Ergebnis</t>
  </si>
  <si>
    <t>Kompaktklasse Ergebnis</t>
  </si>
  <si>
    <t>Leichtfahrzeug Ergebnis</t>
  </si>
  <si>
    <t>Mini Ergebnis</t>
  </si>
  <si>
    <t>Mini-Van Ergebnis</t>
  </si>
  <si>
    <t>Mittelklasse Ergebnis</t>
  </si>
  <si>
    <t>Obere Mittelklasse Ergebnis</t>
  </si>
  <si>
    <t>Oberklasse Ergebnis</t>
  </si>
  <si>
    <t>Sportwagen Ergebnis</t>
  </si>
  <si>
    <t>Utility (N1) Ergebnis</t>
  </si>
  <si>
    <t>(Leer) Ergebnis</t>
  </si>
  <si>
    <t>Maximum von förderfähig brutto</t>
  </si>
  <si>
    <t>Geländewagen / SUV</t>
  </si>
  <si>
    <t>Geländewagen / SUV Ergebnis</t>
  </si>
  <si>
    <t>Tesla Model S Standart-Reichweite</t>
  </si>
  <si>
    <t>Tesla Model S Maximal-Reichweite</t>
  </si>
  <si>
    <t>Tesla Model S Standart-Reichweite (Einsatz als Taxi)</t>
  </si>
  <si>
    <t>Tesla Model S Maximal-Reichweite (Einsatz als Taxi)</t>
  </si>
  <si>
    <t>BMW 745e, Le (ohne xDrive)</t>
  </si>
  <si>
    <t>Volkswagen Passat GTE (PHEV)</t>
  </si>
  <si>
    <t>BMW 745e, Le xDrive</t>
  </si>
  <si>
    <t>Mercedes Benz E 300 e</t>
  </si>
  <si>
    <t>Mercedes Benz E 300 de</t>
  </si>
  <si>
    <t xml:space="preserve">Kia Optima 2.0 GDI Plug-in Hybrid </t>
  </si>
  <si>
    <t>BMW i8 Coupé</t>
  </si>
  <si>
    <t>BMW i8 Roadster</t>
  </si>
  <si>
    <t>Tesla Model X Maximal-Reichweite</t>
  </si>
  <si>
    <t>Peugeot Partner (L1) BlueHDi 75</t>
  </si>
  <si>
    <t>Hinweis:</t>
  </si>
  <si>
    <t>erwartete durchschnittliche Jahres-Fahrleistung in km*</t>
  </si>
  <si>
    <t>Peugeot Partner (L2) Blue Hdi 100</t>
  </si>
  <si>
    <t>Renault Kangoo Rapid Blue dCi 80</t>
  </si>
  <si>
    <t>Renault Kangoo Rapid Maxi Blue dCi 95</t>
  </si>
  <si>
    <t>Renault Kangoo Maxi Z.E. 33 (alle Modelle) Batterie zur Miete</t>
  </si>
  <si>
    <t>Renault Kangoo Maxi Z.E. 33 (alle Modelle)</t>
  </si>
  <si>
    <t>Fahrzeugklassen Abkürzung</t>
  </si>
  <si>
    <t>NFZ</t>
  </si>
  <si>
    <t>Piaggio Porter Chassis</t>
  </si>
  <si>
    <t>Mobile Ladestationen [AC] ab 3,7 kW (1 Ladepunkt)</t>
  </si>
  <si>
    <t>nicht öff. zugängl. [AC] ab 3,7 kW (1 Ladepunkt)</t>
  </si>
  <si>
    <t>nicht öff. zugängl. [AC] ab 11 kW (min. 2 Ladepunkte)</t>
  </si>
  <si>
    <t xml:space="preserve">nicht öff. zugängl. [DC] bis 25 kW </t>
  </si>
  <si>
    <t>nicht öff. zugängl. [DC] 25-50 kW</t>
  </si>
  <si>
    <t>nicht öff. zugängl. [DC] 51-149 kW</t>
  </si>
  <si>
    <t>nicht öff. zugängl. [DC] ab 150 kW</t>
  </si>
  <si>
    <t>Ausgabenpauschale brutto</t>
  </si>
  <si>
    <t>Grün unterlegte Felder sind Eingabefelder.</t>
  </si>
  <si>
    <t>Tabelle zur Ermittlung der förderfähigen Ausgaben (EfA)</t>
  </si>
  <si>
    <t>Ermittlung der förderfähigen Ausgaben (EfA) - Pauschalen für Ladeinfrastruktur</t>
  </si>
  <si>
    <t>Die Anzahl der zu beschaffenden Fahrzeuge/ Ladeinfrastruktur muss ggf. auf die Anschaffungsjahre aufgeteilt werden.</t>
  </si>
  <si>
    <t>Zuwendungsfähige
Ausgaben / Stück</t>
  </si>
  <si>
    <t>Anzahl</t>
  </si>
  <si>
    <t>Ermittlung der förderfähigen Ausgaben für Ladeinfrastruktur, die nicht in der Registerkarte "Ladeinfrastruktur" aufgeführt wird</t>
  </si>
  <si>
    <t xml:space="preserve">Bitte kopieren Sie die Bezeichung wie hier dargestellt in das easy-Online-Formular. </t>
  </si>
  <si>
    <t>ARI 901 (alle Versionen)</t>
  </si>
  <si>
    <t>Volkswagen Abt-e T6.1  Kasten</t>
  </si>
  <si>
    <t>Elektrifizierungsumfang</t>
  </si>
  <si>
    <t>Nettopreis
E-Fahrzeug</t>
  </si>
  <si>
    <t>Förderfähige Ausgaben pro Fahrzeug (netto)</t>
  </si>
  <si>
    <t>Utility</t>
  </si>
  <si>
    <t>FKZ: 03EMIN</t>
  </si>
  <si>
    <t>Ermittlung der förderfähigen Ausgaben (EfA) für die Fahrzeugklassen N2 und N3 sowie Umrüstungen</t>
  </si>
  <si>
    <t>Nettopreis</t>
  </si>
  <si>
    <t>Nettopreis Referenzfahrzeug</t>
  </si>
  <si>
    <t>Förderfähige Ausgaben pro Ladesäule (netto)</t>
  </si>
  <si>
    <t>Nettopreis LIS laut beigefügtem Angebot</t>
  </si>
  <si>
    <t>Für Ladeinfrastruktur sowie Fahrzeuge der Klassen N2, N3 und Umrüstungen wählen Sie bitte die entsprechenden Registerkarten.</t>
  </si>
  <si>
    <t>Speichern Sie die ausgefüllten Arbeitsblätter im pdf-Format und fügen Sie sie dem Antrag bei.</t>
  </si>
  <si>
    <r>
      <t xml:space="preserve">Die Registerkarte </t>
    </r>
    <r>
      <rPr>
        <b/>
        <sz val="14"/>
        <rFont val="Calibri"/>
        <family val="2"/>
      </rPr>
      <t xml:space="preserve">'Vorlage für AZA' stellt Ihre Eingaben so dar, wie sie in das </t>
    </r>
    <r>
      <rPr>
        <b/>
        <i/>
        <sz val="14"/>
        <rFont val="Calibri"/>
        <family val="2"/>
      </rPr>
      <t>easy</t>
    </r>
    <r>
      <rPr>
        <b/>
        <sz val="14"/>
        <rFont val="Calibri"/>
        <family val="2"/>
      </rPr>
      <t>-Online-Formular eingetragen werden müssen.</t>
    </r>
  </si>
  <si>
    <t>Nettopreis
Referenzfahrzeug in Euro</t>
  </si>
  <si>
    <t>Förderfähige Ausgaben pro Fahrzeug (netto) in Euro</t>
  </si>
  <si>
    <t xml:space="preserve">Förderfähige Ausgaben in Euro </t>
  </si>
  <si>
    <t>Möchten Sie eine Umrüstung durchführen lassen, machen Sie bitte im Feld "Nettopreis Referenzfahrzeug" keine Eingabe.</t>
  </si>
  <si>
    <t>Bitte legen Sie Ihrem Antrag für jeden hier aufgeführten Fahrzeugtyp entsprechende Angebote für das E-Fahrzeug und ein Referenzfahrzeug bei.</t>
  </si>
  <si>
    <r>
      <t xml:space="preserve">Vorlage zum Übertragen der Daten aus dieser Tabelle in den </t>
    </r>
    <r>
      <rPr>
        <sz val="12"/>
        <rFont val="Calibri"/>
        <family val="2"/>
      </rPr>
      <t>AZA-Antrag in</t>
    </r>
    <r>
      <rPr>
        <sz val="12"/>
        <color indexed="10"/>
        <rFont val="Calibri"/>
        <family val="2"/>
      </rPr>
      <t xml:space="preserve"> easy-Online. </t>
    </r>
  </si>
  <si>
    <t>Beachten Sie, dass die hier angegebene Summe mit den Gesamtmitteln im easy-Online-Antrag überein stimmen muss.</t>
  </si>
  <si>
    <t>Bitte wählen Sie die gewünschte Ladeinfrastruktur. Für diese brauchen Sie keine Angebote einreichen.</t>
  </si>
  <si>
    <t>Planen Sie den Parkplatz mit Parkraumsensoren auszustatten?</t>
  </si>
  <si>
    <t>Planen Sie eine Beschilderung des Parkplatzes?</t>
  </si>
  <si>
    <t>Wird die LIS öffentlich zugänglich?</t>
  </si>
  <si>
    <t>Standorttyp der geplanten LIS</t>
  </si>
  <si>
    <t>Falls ja, wieviele Ladepunkte?</t>
  </si>
  <si>
    <t>Leasing</t>
  </si>
  <si>
    <t>Haben Sie bereits vorhandene Ladeinfrastruktur?</t>
  </si>
  <si>
    <t>Ladeinfrastruktur</t>
  </si>
  <si>
    <t>Taxi</t>
  </si>
  <si>
    <t>An wievielen Tagen im Jahr werden die E-Fahrzeuge durchschnittlich im Einsatz sein?</t>
  </si>
  <si>
    <t>Lieferverkehr</t>
  </si>
  <si>
    <t>Fahren Ihre Fahrzeuge überwiegend im Stadtgebiet?</t>
  </si>
  <si>
    <t>Privatwagen</t>
  </si>
  <si>
    <t>Ersetzen die beantragten E-Fahrzeuge  vorhandene konventionelle Fahrzeuge?</t>
  </si>
  <si>
    <t>ÖPNV-Flotte</t>
  </si>
  <si>
    <t>Einsatzkontext</t>
  </si>
  <si>
    <t>Kombination</t>
  </si>
  <si>
    <t xml:space="preserve">             davon bereits E-Fahrzeuge</t>
  </si>
  <si>
    <t>Flotte (Mietwagen)</t>
  </si>
  <si>
    <t>ausserhalb einer Ansiedlung</t>
  </si>
  <si>
    <t>Anzahl Fahrzeuge im gesamten Fuhrpark</t>
  </si>
  <si>
    <t>Fahrzeug</t>
  </si>
  <si>
    <t>Firmenparkplatz (private Nutzung)</t>
  </si>
  <si>
    <t>Flotte (Kommunal)</t>
  </si>
  <si>
    <t>Landgemeinde</t>
  </si>
  <si>
    <t>Gibt es einen Bezug zu einem aktuell eingereichten Forschungs- und Entwicklungsprojekt?</t>
  </si>
  <si>
    <t>Privat</t>
  </si>
  <si>
    <t>Flotte (Firmen)</t>
  </si>
  <si>
    <t>Stadt/Gemeinde &lt; 10.000 EW</t>
  </si>
  <si>
    <t>Raumkategorie</t>
  </si>
  <si>
    <t>Öffentlich zentral</t>
  </si>
  <si>
    <t>Dienstwagen</t>
  </si>
  <si>
    <t>Kleinstadt &gt; 10.000 EW</t>
  </si>
  <si>
    <t>Nein</t>
  </si>
  <si>
    <t>Öffentlich am Wohnort</t>
  </si>
  <si>
    <t>Carsharing (nP)</t>
  </si>
  <si>
    <t>Mittelstadt &gt; 50.000 EW</t>
  </si>
  <si>
    <t>Ausführende Institution</t>
  </si>
  <si>
    <t>Positive Beschilderung mit Zeichen 314, 314.1, 315</t>
  </si>
  <si>
    <t>Halböffentlich</t>
  </si>
  <si>
    <t>CarSharing (Float)</t>
  </si>
  <si>
    <t>Großstadt &gt; 100.000 EW</t>
  </si>
  <si>
    <t>kommunal</t>
  </si>
  <si>
    <t>Negative Beschilderung mit Zeichen 286,  290.1</t>
  </si>
  <si>
    <t>Firmenparkplatz (Flotte)</t>
  </si>
  <si>
    <t>Carsharing (1P)</t>
  </si>
  <si>
    <t>Großstadt/Metropolregion &gt; 500.000 EW</t>
  </si>
  <si>
    <t>gewerblich</t>
  </si>
  <si>
    <t>Ja</t>
  </si>
  <si>
    <t>Projekt-Kurzbezeichnung (Akronym)</t>
  </si>
  <si>
    <t>Allgemeine Infornationen</t>
  </si>
  <si>
    <t>Projekt</t>
  </si>
  <si>
    <t>Beschilderung</t>
  </si>
  <si>
    <t>Standortyp</t>
  </si>
  <si>
    <t>Antragsteller</t>
  </si>
  <si>
    <t>JAoNEIN</t>
  </si>
  <si>
    <t>Übersichtsblatt Stammdaten - Bitte tragen Sie Ihre Projektdaten ein</t>
  </si>
  <si>
    <t xml:space="preserve">Anlage 2 zum Aufruf zur Antragseinreichung zur Förderung von elektrischen Nutzfahrzeugen für Handwerksunternehmen und KMU (08/2020)
</t>
  </si>
  <si>
    <r>
      <t xml:space="preserve">Mithilfe dieser Tabelle können Sie die Grundlage für Ihre Förderung berechnen. Die Fördersumme berechnet sich aus der Multiplikation der hier berechneten förderfähigen Ausgaben mit der Förderquote. Bitte befüllen Sie diese Anlage, bevor Sie den Antrag in easy-Online ausfüllen. Im Reiter "Fahrzeuge N1" finden Sie als Auswahlfeld alle Fahrzeuge, für die aktuelle Preislisten veröffentlicht wurden. Für diese Fahrzeuge werden Pauschalen ausgezahlt. Nur wenn das Fahrzeug, welches Sie beantragen möchten, nicht darunter ist, können Sie es im Reiter "N2, N3; Umrüstungen" selbst eingeben.
</t>
    </r>
    <r>
      <rPr>
        <b/>
        <sz val="11"/>
        <color theme="1"/>
        <rFont val="Calibri"/>
        <family val="2"/>
        <scheme val="minor"/>
      </rPr>
      <t>Übertragung in easy-Online:</t>
    </r>
    <r>
      <rPr>
        <sz val="11"/>
        <color theme="1"/>
        <rFont val="Calibri"/>
        <family val="2"/>
        <scheme val="minor"/>
      </rPr>
      <t xml:space="preserve">
Im letzten Reiter "Vorlage für AZA" finden Sie eine Aufstellung Ihrer Fördergegenstände. Bitte übertragen Sie diese in Ihr easy-Online Formular unter der Rubrik "Gesamtfinanzierung". Als "Preis € / Stück" werden die förderfähigen Ausgaben aus der EfA-Tabelle eingetragen.
</t>
    </r>
    <r>
      <rPr>
        <b/>
        <sz val="11"/>
        <color theme="1"/>
        <rFont val="Calibri"/>
        <family val="2"/>
        <scheme val="minor"/>
      </rPr>
      <t>Übermitteln Sie uns die Tabelle bitte in drei Varianten:</t>
    </r>
    <r>
      <rPr>
        <sz val="11"/>
        <color theme="1"/>
        <rFont val="Calibri"/>
        <family val="2"/>
        <scheme val="minor"/>
      </rPr>
      <t xml:space="preserve">
1. Im </t>
    </r>
    <r>
      <rPr>
        <u/>
        <sz val="11"/>
        <color theme="1"/>
        <rFont val="Calibri"/>
        <family val="2"/>
        <scheme val="minor"/>
      </rPr>
      <t>pdf-Format</t>
    </r>
    <r>
      <rPr>
        <sz val="11"/>
        <color theme="1"/>
        <rFont val="Calibri"/>
        <family val="2"/>
        <scheme val="minor"/>
      </rPr>
      <t xml:space="preserve"> als Anhang zum easy-Online Antrag, 
2. als Ausdruck per Post als Anlage zum Antrag sowie
3. im </t>
    </r>
    <r>
      <rPr>
        <u/>
        <sz val="11"/>
        <color theme="1"/>
        <rFont val="Calibri"/>
        <family val="2"/>
        <scheme val="minor"/>
      </rPr>
      <t>Excel-Format</t>
    </r>
    <r>
      <rPr>
        <sz val="11"/>
        <color theme="1"/>
        <rFont val="Calibri"/>
        <family val="2"/>
        <scheme val="minor"/>
      </rPr>
      <t xml:space="preserve"> per E-Mail für die Begleitforschung an: </t>
    </r>
    <r>
      <rPr>
        <sz val="11"/>
        <color theme="4" tint="-0.249977111117893"/>
        <rFont val="Calibri"/>
        <family val="2"/>
        <scheme val="minor"/>
      </rPr>
      <t>elektromobilitaet@now.de</t>
    </r>
  </si>
  <si>
    <r>
      <rPr>
        <u/>
        <sz val="11"/>
        <color rgb="FF000000"/>
        <rFont val="Calibri"/>
        <family val="2"/>
        <scheme val="minor"/>
      </rPr>
      <t>Falls ja:</t>
    </r>
    <r>
      <rPr>
        <sz val="11"/>
        <color rgb="FF000000"/>
        <rFont val="Calibri"/>
        <family val="2"/>
        <scheme val="minor"/>
      </rPr>
      <t xml:space="preserve"> Anzahl der Umstellung in den darauffolgenden 1-3 Jahren (2023 – 2025)</t>
    </r>
  </si>
  <si>
    <t>Planen Sie die Errichtung weiterer Ladepunkte?</t>
  </si>
  <si>
    <t xml:space="preserve">Firmen- oder Betriebsgelände </t>
  </si>
  <si>
    <t>Opel Vivaro Cargo M 90 kW</t>
  </si>
  <si>
    <t>Opel Vivaro-E (N1) 50 kWh (alle Versionen)</t>
  </si>
  <si>
    <t>Opel Vivaro-E (N1) 75 kWh (alle Versionen)</t>
  </si>
  <si>
    <t>Volkswagen e-Crafter 35 MR EM85 100 kW (alle Versionen)</t>
  </si>
  <si>
    <t>Mercedes Benz eVito (N1) (alle Varianten)</t>
  </si>
  <si>
    <t>Nissan NV 200 ist nicht mehr erhältlich, Nachfolger Nissan NV 250</t>
  </si>
  <si>
    <t>Mercedes Benz eSprinter (N1) (alle Varianten)</t>
  </si>
  <si>
    <t>ISEKI Goupil G4 (9 kWh) (alle N1-Versionen)</t>
  </si>
  <si>
    <t>ISEKI Goupil G4 (13,8 kWh) (alle N1-Versionen)</t>
  </si>
  <si>
    <t>ISEKI Goupil G5 (11,5 kWh) (alle N1-Versionen)</t>
  </si>
  <si>
    <t>ISEKI Goupil G5 (19,2 kWh) (alle N1-Versionen)</t>
  </si>
  <si>
    <t>Radstand Mittellang mit Hochdach</t>
  </si>
  <si>
    <t>Crafter 30/35 TL (75 kW)</t>
  </si>
  <si>
    <t xml:space="preserve">Hochdach </t>
  </si>
  <si>
    <t>Mercedes Benz Vito Kasten Worker</t>
  </si>
  <si>
    <t>Mercedes Benz Sprinter Kasten 211 CDI</t>
  </si>
  <si>
    <t xml:space="preserve">Wählen Sie in der Liste unten die gewünschten Fahrzeuge (Auswahlbox) und die entsprechende Anzahl aus. </t>
  </si>
  <si>
    <t>erwartete durchschnittliche Jahres-Fahrleistung pro Fahrzeug in km</t>
  </si>
  <si>
    <t>Planen sie weitere Umstellungen auf alternative Antriebe innerhalb ihrer Flotte bis 2025 (bezogen auf die Gesamtanzahl in Zeile 26)?</t>
  </si>
  <si>
    <r>
      <rPr>
        <u/>
        <sz val="11"/>
        <color rgb="FF000000"/>
        <rFont val="Calibri"/>
        <family val="2"/>
        <scheme val="minor"/>
      </rPr>
      <t>Falls ja</t>
    </r>
    <r>
      <rPr>
        <sz val="11"/>
        <color rgb="FF000000"/>
        <rFont val="Calibri"/>
        <family val="2"/>
        <scheme val="minor"/>
      </rPr>
      <t>: Anzahl der Umstellung in den kommenden 1-2 Jahren (2021/22)</t>
    </r>
  </si>
  <si>
    <r>
      <rPr>
        <u/>
        <sz val="11"/>
        <color rgb="FF000000"/>
        <rFont val="Calibri"/>
        <family val="2"/>
        <scheme val="minor"/>
      </rPr>
      <t>Falls ja:</t>
    </r>
    <r>
      <rPr>
        <sz val="11"/>
        <color rgb="FF000000"/>
        <rFont val="Calibri"/>
        <family val="2"/>
        <scheme val="minor"/>
      </rPr>
      <t xml:space="preserve"> Wie viele Ladepunkte in den kommenden 1-2 Jahren (2021-22)?</t>
    </r>
  </si>
  <si>
    <r>
      <rPr>
        <u/>
        <sz val="11"/>
        <color rgb="FF000000"/>
        <rFont val="Calibri"/>
        <family val="2"/>
        <scheme val="minor"/>
      </rPr>
      <t>Falls ja:</t>
    </r>
    <r>
      <rPr>
        <sz val="11"/>
        <color rgb="FF000000"/>
        <rFont val="Calibri"/>
        <family val="2"/>
        <scheme val="minor"/>
      </rPr>
      <t xml:space="preserve"> Wie viele Ladepunkte in den darauffolgenden 1-3 Jahren (2023-25)?</t>
    </r>
  </si>
  <si>
    <t>Projekt-Beschreibung (Titel)</t>
  </si>
  <si>
    <t>Korrektur, da falsche Version verglichen, nun beides L2H2</t>
  </si>
  <si>
    <t>Stand: 10.08.2020</t>
  </si>
  <si>
    <t>Fiat E-Ducato 47 kWh (alle Versionen)</t>
  </si>
  <si>
    <t>Fiat E-Ducato 79 kWh (alle Versionen)</t>
  </si>
  <si>
    <t>Fiat Ducato 88 KW</t>
  </si>
  <si>
    <t>Vergleich L2H2</t>
  </si>
  <si>
    <t>Maxus EV 80 (alle Versionen)</t>
  </si>
  <si>
    <t>Maxus Deliver 9</t>
  </si>
  <si>
    <t>Vergleich mit Deliver 9 aus eigenem Hause, Fahrgestell wie Panelvan</t>
  </si>
  <si>
    <t>Eingefügt/korrigiert</t>
  </si>
  <si>
    <t>Korrektur, da falsche Werte, beides L2H1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</si>
</sst>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44" formatCode="_-* #,##0.00\ &quot;€&quot;_-;\-* #,##0.00\ &quot;€&quot;_-;_-* &quot;-&quot;??\ &quot;€&quot;_-;_-@_-"/>
    <numFmt numFmtId="164" formatCode="_-* #,##0.00\ _€_-;\-* #,##0.00\ _€_-;_-* &quot;-&quot;??\ _€_-;_-@_-"/>
    <numFmt numFmtId="165" formatCode="#,##0_ ;\-#,##0\ "/>
    <numFmt numFmtId="166" formatCode="_-* #,##0\ &quot;€&quot;_-;\-* #,##0\ &quot;€&quot;_-;_-* &quot;-&quot;??\ &quot;€&quot;_-;_-@_-"/>
    <numFmt numFmtId="167" formatCode=";;;"/>
    <numFmt numFmtId="168" formatCode="_-* #,##0.00\ [$€-407]_-;\-* #,##0.00\ [$€-407]_-;_-* &quot;-&quot;??\ [$€-407]_-;_-@_-"/>
  </numFmts>
  <fonts count="30" x14ac:knownFonts="1">
    <font>
      <sz val="11"/>
      <color theme="1"/>
      <name val="Calibri"/>
      <family val="2"/>
      <scheme val="minor"/>
    </font>
    <font>
      <b/>
      <sz val="14"/>
      <name val="Calibri"/>
      <family val="2"/>
    </font>
    <font>
      <sz val="11"/>
      <color theme="1"/>
      <name val="Calibri"/>
      <family val="2"/>
      <scheme val="minor"/>
    </font>
    <font>
      <sz val="11"/>
      <color theme="0"/>
      <name val="Calibri"/>
      <family val="2"/>
      <scheme val="minor"/>
    </font>
    <font>
      <b/>
      <sz val="11"/>
      <color theme="1"/>
      <name val="Calibri"/>
      <family val="2"/>
      <scheme val="minor"/>
    </font>
    <font>
      <sz val="11"/>
      <color rgb="FF00610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1"/>
      <name val="Calibri"/>
      <family val="2"/>
      <scheme val="minor"/>
    </font>
    <font>
      <b/>
      <sz val="18"/>
      <color theme="1"/>
      <name val="Calibri"/>
      <family val="2"/>
      <scheme val="minor"/>
    </font>
    <font>
      <b/>
      <sz val="14"/>
      <name val="Calibri"/>
      <family val="2"/>
      <scheme val="minor"/>
    </font>
    <font>
      <sz val="16"/>
      <color theme="1"/>
      <name val="Calibri"/>
      <family val="2"/>
      <scheme val="minor"/>
    </font>
    <font>
      <sz val="14"/>
      <name val="Calibri"/>
      <family val="2"/>
      <scheme val="minor"/>
    </font>
    <font>
      <b/>
      <sz val="18"/>
      <name val="Calibri"/>
      <family val="2"/>
      <scheme val="minor"/>
    </font>
    <font>
      <b/>
      <u/>
      <sz val="14"/>
      <color theme="1"/>
      <name val="Calibri"/>
      <family val="2"/>
      <scheme val="minor"/>
    </font>
    <font>
      <sz val="12"/>
      <color theme="1"/>
      <name val="Calibri"/>
      <family val="2"/>
      <scheme val="minor"/>
    </font>
    <font>
      <b/>
      <sz val="12"/>
      <color theme="1"/>
      <name val="Calibri"/>
      <family val="2"/>
      <scheme val="minor"/>
    </font>
    <font>
      <sz val="12"/>
      <color indexed="10"/>
      <name val="Calibri"/>
      <family val="2"/>
    </font>
    <font>
      <b/>
      <i/>
      <sz val="14"/>
      <name val="Calibri"/>
      <family val="2"/>
    </font>
    <font>
      <sz val="12"/>
      <name val="Calibri"/>
      <family val="2"/>
    </font>
    <font>
      <sz val="10"/>
      <color rgb="FF002060"/>
      <name val="Segoe UI"/>
      <family val="2"/>
    </font>
    <font>
      <sz val="11"/>
      <color rgb="FF000000"/>
      <name val="Calibri"/>
      <family val="2"/>
      <scheme val="minor"/>
    </font>
    <font>
      <b/>
      <sz val="11"/>
      <color rgb="FF000000"/>
      <name val="Calibri"/>
      <family val="2"/>
      <scheme val="minor"/>
    </font>
    <font>
      <b/>
      <sz val="11"/>
      <color rgb="FFFFFFFF"/>
      <name val="Calibri"/>
      <family val="2"/>
      <scheme val="minor"/>
    </font>
    <font>
      <u/>
      <sz val="11"/>
      <color theme="1"/>
      <name val="Calibri"/>
      <family val="2"/>
      <scheme val="minor"/>
    </font>
    <font>
      <sz val="11"/>
      <color theme="4" tint="-0.249977111117893"/>
      <name val="Calibri"/>
      <family val="2"/>
      <scheme val="minor"/>
    </font>
    <font>
      <b/>
      <sz val="10"/>
      <name val="Calibri"/>
      <family val="2"/>
      <scheme val="minor"/>
    </font>
    <font>
      <u/>
      <sz val="11"/>
      <color rgb="FF000000"/>
      <name val="Calibri"/>
      <family val="2"/>
      <scheme val="minor"/>
    </font>
    <font>
      <sz val="11"/>
      <color theme="4"/>
      <name val="Calibri"/>
      <family val="2"/>
      <scheme val="minor"/>
    </font>
  </fonts>
  <fills count="14">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BAC6CE"/>
        <bgColor rgb="FF000000"/>
      </patternFill>
    </fill>
    <fill>
      <patternFill patternType="solid">
        <fgColor rgb="FF00365D"/>
        <bgColor rgb="FF000000"/>
      </patternFill>
    </fill>
    <fill>
      <patternFill patternType="solid">
        <fgColor rgb="FFDBE3E7"/>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style="thin">
        <color indexed="8"/>
      </bottom>
      <diagonal/>
    </border>
    <border>
      <left style="medium">
        <color indexed="64"/>
      </left>
      <right/>
      <top style="medium">
        <color indexed="64"/>
      </top>
      <bottom/>
      <diagonal/>
    </border>
    <border>
      <left style="thin">
        <color indexed="65"/>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right/>
      <top style="thin">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right style="medium">
        <color rgb="FFFFFFFF"/>
      </right>
      <top/>
      <bottom style="thin">
        <color rgb="FFFFFFFF"/>
      </bottom>
      <diagonal/>
    </border>
    <border>
      <left/>
      <right style="medium">
        <color rgb="FFFFFFFF"/>
      </right>
      <top/>
      <bottom/>
      <diagonal/>
    </border>
    <border>
      <left style="medium">
        <color rgb="FFFFFFFF"/>
      </left>
      <right style="medium">
        <color rgb="FFFFFFFF"/>
      </right>
      <top style="thin">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style="thin">
        <color rgb="FF7390C9"/>
      </left>
      <right style="medium">
        <color rgb="FF7390C9"/>
      </right>
      <top style="thin">
        <color rgb="FF7390C9"/>
      </top>
      <bottom style="medium">
        <color rgb="FF7390C9"/>
      </bottom>
      <diagonal/>
    </border>
    <border>
      <left style="thin">
        <color rgb="FF7390C9"/>
      </left>
      <right style="thin">
        <color rgb="FF7390C9"/>
      </right>
      <top style="thin">
        <color rgb="FF7390C9"/>
      </top>
      <bottom style="medium">
        <color rgb="FF7390C9"/>
      </bottom>
      <diagonal/>
    </border>
    <border>
      <left style="medium">
        <color rgb="FF7390C9"/>
      </left>
      <right style="thin">
        <color rgb="FF7390C9"/>
      </right>
      <top style="thin">
        <color rgb="FF7390C9"/>
      </top>
      <bottom style="medium">
        <color rgb="FF7390C9"/>
      </bottom>
      <diagonal/>
    </border>
    <border>
      <left style="thin">
        <color rgb="FF7390C9"/>
      </left>
      <right style="medium">
        <color rgb="FF7390C9"/>
      </right>
      <top style="thin">
        <color rgb="FF7390C9"/>
      </top>
      <bottom/>
      <diagonal/>
    </border>
    <border>
      <left style="thin">
        <color rgb="FF7390C9"/>
      </left>
      <right style="thin">
        <color rgb="FF7390C9"/>
      </right>
      <top style="thin">
        <color rgb="FF7390C9"/>
      </top>
      <bottom/>
      <diagonal/>
    </border>
    <border>
      <left style="medium">
        <color rgb="FF7390C9"/>
      </left>
      <right style="thin">
        <color rgb="FF7390C9"/>
      </right>
      <top style="thin">
        <color rgb="FF7390C9"/>
      </top>
      <bottom/>
      <diagonal/>
    </border>
    <border>
      <left style="thin">
        <color rgb="FF7390C9"/>
      </left>
      <right style="medium">
        <color rgb="FF7390C9"/>
      </right>
      <top style="thin">
        <color rgb="FF7390C9"/>
      </top>
      <bottom style="thin">
        <color rgb="FF7390C9"/>
      </bottom>
      <diagonal/>
    </border>
    <border>
      <left style="thin">
        <color rgb="FF7390C9"/>
      </left>
      <right style="thin">
        <color rgb="FF7390C9"/>
      </right>
      <top style="thin">
        <color rgb="FF7390C9"/>
      </top>
      <bottom style="thin">
        <color rgb="FF7390C9"/>
      </bottom>
      <diagonal/>
    </border>
    <border>
      <left style="medium">
        <color rgb="FF7390C9"/>
      </left>
      <right style="thin">
        <color rgb="FF7390C9"/>
      </right>
      <top style="thin">
        <color rgb="FF7390C9"/>
      </top>
      <bottom style="thin">
        <color rgb="FF7390C9"/>
      </bottom>
      <diagonal/>
    </border>
    <border>
      <left style="thin">
        <color rgb="FF7390C9"/>
      </left>
      <right style="medium">
        <color rgb="FF7390C9"/>
      </right>
      <top style="medium">
        <color rgb="FF7390C9"/>
      </top>
      <bottom style="thin">
        <color rgb="FF7390C9"/>
      </bottom>
      <diagonal/>
    </border>
    <border>
      <left style="thin">
        <color rgb="FF7390C9"/>
      </left>
      <right style="thin">
        <color rgb="FF7390C9"/>
      </right>
      <top style="medium">
        <color rgb="FF7390C9"/>
      </top>
      <bottom style="thin">
        <color rgb="FF7390C9"/>
      </bottom>
      <diagonal/>
    </border>
    <border>
      <left style="medium">
        <color rgb="FF7390C9"/>
      </left>
      <right style="thin">
        <color rgb="FF7390C9"/>
      </right>
      <top style="medium">
        <color rgb="FF7390C9"/>
      </top>
      <bottom style="thin">
        <color rgb="FF7390C9"/>
      </bottom>
      <diagonal/>
    </border>
    <border>
      <left style="medium">
        <color rgb="FFFFFFFF"/>
      </left>
      <right style="medium">
        <color rgb="FFFFFFFF"/>
      </right>
      <top/>
      <bottom style="thin">
        <color rgb="FFFFFFFF"/>
      </bottom>
      <diagonal/>
    </border>
  </borders>
  <cellStyleXfs count="7">
    <xf numFmtId="0" fontId="0" fillId="0" borderId="0"/>
    <xf numFmtId="0" fontId="5" fillId="2" borderId="0" applyNumberFormat="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1" fillId="0" borderId="0" applyBorder="0" applyProtection="0">
      <alignment vertical="center"/>
    </xf>
    <xf numFmtId="9" fontId="2" fillId="0" borderId="0" applyFont="0" applyFill="0" applyBorder="0" applyAlignment="0" applyProtection="0"/>
    <xf numFmtId="44" fontId="2" fillId="0" borderId="0" applyFont="0" applyFill="0" applyBorder="0" applyAlignment="0" applyProtection="0"/>
  </cellStyleXfs>
  <cellXfs count="232">
    <xf numFmtId="0" fontId="0" fillId="0" borderId="0" xfId="0"/>
    <xf numFmtId="0" fontId="0" fillId="0" borderId="0" xfId="0" applyAlignment="1"/>
    <xf numFmtId="0" fontId="4" fillId="0" borderId="1" xfId="0" applyFont="1" applyBorder="1" applyAlignment="1" applyProtection="1">
      <alignment vertical="center"/>
    </xf>
    <xf numFmtId="0" fontId="4" fillId="0" borderId="1" xfId="0" applyFont="1" applyBorder="1" applyAlignment="1" applyProtection="1">
      <alignment horizontal="center" vertical="center" wrapText="1"/>
    </xf>
    <xf numFmtId="0" fontId="0" fillId="0" borderId="1" xfId="0" applyBorder="1" applyAlignment="1" applyProtection="1">
      <alignment horizontal="left" vertical="center"/>
    </xf>
    <xf numFmtId="44" fontId="2" fillId="3" borderId="1" xfId="3" applyFont="1" applyFill="1" applyBorder="1" applyAlignment="1" applyProtection="1">
      <alignment vertical="center"/>
    </xf>
    <xf numFmtId="0" fontId="4" fillId="4" borderId="1" xfId="0" applyFont="1" applyFill="1" applyBorder="1" applyAlignment="1" applyProtection="1">
      <alignment vertical="center"/>
    </xf>
    <xf numFmtId="44" fontId="4" fillId="4" borderId="1" xfId="3" applyFont="1" applyFill="1" applyBorder="1" applyAlignment="1" applyProtection="1">
      <alignment vertical="center"/>
    </xf>
    <xf numFmtId="0" fontId="4" fillId="0" borderId="1" xfId="0" applyFont="1" applyBorder="1" applyAlignment="1" applyProtection="1">
      <alignment horizontal="center" vertical="center" wrapText="1" shrinkToFit="1"/>
    </xf>
    <xf numFmtId="0" fontId="0" fillId="0" borderId="0" xfId="0" applyProtection="1"/>
    <xf numFmtId="0" fontId="0" fillId="0" borderId="0" xfId="0" applyProtection="1">
      <protection hidden="1"/>
    </xf>
    <xf numFmtId="0" fontId="3" fillId="0" borderId="0" xfId="0" applyFont="1" applyProtection="1">
      <protection hidden="1"/>
    </xf>
    <xf numFmtId="0" fontId="0" fillId="0" borderId="0" xfId="0" applyAlignment="1">
      <alignment horizontal="center" vertical="center"/>
    </xf>
    <xf numFmtId="0" fontId="0" fillId="0" borderId="0" xfId="0" applyAlignment="1">
      <alignment vertical="center" wrapText="1"/>
    </xf>
    <xf numFmtId="44" fontId="2" fillId="0" borderId="0" xfId="3" applyFont="1" applyAlignment="1">
      <alignment vertical="center" wrapText="1"/>
    </xf>
    <xf numFmtId="0" fontId="4" fillId="0" borderId="0" xfId="0" applyFont="1" applyProtection="1"/>
    <xf numFmtId="0" fontId="4" fillId="0" borderId="0" xfId="0" applyFont="1"/>
    <xf numFmtId="0" fontId="4" fillId="0" borderId="0" xfId="0" applyFont="1" applyAlignment="1">
      <alignment vertical="center" wrapText="1"/>
    </xf>
    <xf numFmtId="165" fontId="2" fillId="0" borderId="0" xfId="3" applyNumberFormat="1" applyFont="1" applyAlignment="1">
      <alignment vertical="center" wrapText="1"/>
    </xf>
    <xf numFmtId="0" fontId="6" fillId="0" borderId="0" xfId="0" applyFont="1" applyProtection="1"/>
    <xf numFmtId="0" fontId="6" fillId="0" borderId="0" xfId="0" applyFont="1" applyProtection="1">
      <protection hidden="1"/>
    </xf>
    <xf numFmtId="0" fontId="3" fillId="0" borderId="0" xfId="0" applyFont="1" applyFill="1" applyProtection="1">
      <protection hidden="1"/>
    </xf>
    <xf numFmtId="0" fontId="0" fillId="0" borderId="1" xfId="0" applyBorder="1" applyAlignment="1">
      <alignment horizontal="center" vertical="center" wrapText="1"/>
    </xf>
    <xf numFmtId="0" fontId="0" fillId="0" borderId="1" xfId="0" applyBorder="1" applyAlignment="1">
      <alignment vertical="center" wrapText="1"/>
    </xf>
    <xf numFmtId="44" fontId="2" fillId="0" borderId="1" xfId="3" applyFont="1" applyBorder="1" applyAlignment="1">
      <alignment vertical="center" wrapText="1"/>
    </xf>
    <xf numFmtId="165" fontId="2" fillId="0" borderId="1" xfId="3" applyNumberFormat="1" applyFont="1" applyBorder="1" applyAlignment="1">
      <alignment vertical="center" wrapText="1"/>
    </xf>
    <xf numFmtId="165" fontId="2" fillId="0" borderId="2" xfId="3" applyNumberFormat="1" applyFont="1" applyBorder="1" applyAlignment="1">
      <alignment vertical="center" wrapText="1"/>
    </xf>
    <xf numFmtId="165" fontId="2" fillId="0" borderId="3" xfId="3" applyNumberFormat="1" applyFont="1" applyBorder="1" applyAlignment="1">
      <alignment vertical="center" wrapText="1"/>
    </xf>
    <xf numFmtId="49" fontId="0" fillId="5" borderId="1" xfId="0" applyNumberFormat="1" applyFill="1" applyBorder="1" applyAlignment="1" applyProtection="1">
      <alignment vertical="center"/>
      <protection locked="0"/>
    </xf>
    <xf numFmtId="44" fontId="2" fillId="5" borderId="1" xfId="3" applyFont="1" applyFill="1" applyBorder="1" applyAlignment="1" applyProtection="1">
      <alignment vertical="center"/>
      <protection locked="0"/>
    </xf>
    <xf numFmtId="165" fontId="2" fillId="5" borderId="1" xfId="3" applyNumberFormat="1" applyFont="1" applyFill="1" applyBorder="1" applyAlignment="1" applyProtection="1">
      <alignment horizontal="center" vertical="center"/>
      <protection locked="0"/>
    </xf>
    <xf numFmtId="0" fontId="0" fillId="5" borderId="1" xfId="0" applyFill="1" applyBorder="1" applyAlignment="1" applyProtection="1">
      <alignment vertical="center"/>
      <protection locked="0"/>
    </xf>
    <xf numFmtId="0" fontId="4" fillId="6" borderId="1" xfId="0" applyFont="1" applyFill="1" applyBorder="1" applyAlignment="1" applyProtection="1">
      <alignment horizontal="center" vertical="center" wrapText="1" shrinkToFit="1"/>
    </xf>
    <xf numFmtId="0" fontId="0" fillId="6" borderId="1" xfId="0" applyFill="1" applyBorder="1"/>
    <xf numFmtId="42" fontId="2" fillId="3" borderId="1" xfId="3" applyNumberFormat="1" applyFont="1" applyFill="1" applyBorder="1" applyAlignment="1" applyProtection="1">
      <alignment vertical="center"/>
    </xf>
    <xf numFmtId="42" fontId="4" fillId="3" borderId="1" xfId="3" applyNumberFormat="1" applyFont="1" applyFill="1" applyBorder="1" applyAlignment="1" applyProtection="1">
      <alignment vertical="center"/>
    </xf>
    <xf numFmtId="0" fontId="0" fillId="6" borderId="1" xfId="0" applyFill="1" applyBorder="1" applyAlignment="1" applyProtection="1">
      <alignment horizontal="left" vertical="center"/>
    </xf>
    <xf numFmtId="44" fontId="2" fillId="6" borderId="1" xfId="3" applyFont="1" applyFill="1" applyBorder="1" applyAlignment="1" applyProtection="1">
      <alignment vertical="center"/>
    </xf>
    <xf numFmtId="42" fontId="2" fillId="6" borderId="1" xfId="3" applyNumberFormat="1" applyFont="1" applyFill="1" applyBorder="1" applyAlignment="1" applyProtection="1">
      <alignment vertical="center"/>
    </xf>
    <xf numFmtId="49" fontId="0" fillId="6" borderId="1" xfId="0" applyNumberFormat="1" applyFill="1" applyBorder="1" applyAlignment="1" applyProtection="1">
      <alignment vertical="center"/>
    </xf>
    <xf numFmtId="49" fontId="2" fillId="6" borderId="1" xfId="3" applyNumberFormat="1" applyFont="1" applyFill="1" applyBorder="1" applyAlignment="1" applyProtection="1">
      <alignment vertical="center"/>
    </xf>
    <xf numFmtId="165" fontId="2" fillId="6" borderId="1" xfId="3" applyNumberFormat="1" applyFont="1" applyFill="1" applyBorder="1" applyAlignment="1" applyProtection="1">
      <alignment horizontal="center" vertical="center"/>
    </xf>
    <xf numFmtId="0" fontId="0" fillId="6" borderId="1" xfId="0" applyFill="1" applyBorder="1" applyProtection="1"/>
    <xf numFmtId="0" fontId="0" fillId="7" borderId="1" xfId="0" applyFill="1" applyBorder="1" applyAlignment="1" applyProtection="1">
      <alignment horizontal="left" vertical="center"/>
    </xf>
    <xf numFmtId="0" fontId="0" fillId="7" borderId="1" xfId="0" applyFill="1" applyBorder="1" applyAlignment="1" applyProtection="1">
      <alignment vertical="center"/>
    </xf>
    <xf numFmtId="44" fontId="2" fillId="7" borderId="1" xfId="3" applyFont="1" applyFill="1" applyBorder="1" applyAlignment="1" applyProtection="1">
      <alignment vertical="center"/>
    </xf>
    <xf numFmtId="165" fontId="2" fillId="7" borderId="1" xfId="3" applyNumberFormat="1" applyFont="1" applyFill="1" applyBorder="1" applyAlignment="1" applyProtection="1">
      <alignment horizontal="center" vertical="center"/>
    </xf>
    <xf numFmtId="42" fontId="2" fillId="7" borderId="1" xfId="3" applyNumberFormat="1" applyFont="1" applyFill="1" applyBorder="1" applyAlignment="1" applyProtection="1">
      <alignment vertical="center"/>
    </xf>
    <xf numFmtId="0" fontId="0" fillId="7" borderId="1" xfId="0" applyFill="1" applyBorder="1" applyProtection="1"/>
    <xf numFmtId="0" fontId="3" fillId="0" borderId="0" xfId="0" applyFont="1" applyProtection="1"/>
    <xf numFmtId="0" fontId="4" fillId="0" borderId="0" xfId="0" applyFont="1" applyFill="1" applyBorder="1" applyAlignment="1" applyProtection="1">
      <alignment vertical="center"/>
    </xf>
    <xf numFmtId="44" fontId="4" fillId="0" borderId="0" xfId="3" applyFont="1" applyFill="1" applyBorder="1" applyAlignment="1" applyProtection="1">
      <alignment vertical="center"/>
    </xf>
    <xf numFmtId="42" fontId="4" fillId="0" borderId="0" xfId="3" applyNumberFormat="1" applyFont="1" applyFill="1" applyBorder="1" applyAlignment="1" applyProtection="1">
      <alignment vertical="center"/>
    </xf>
    <xf numFmtId="0" fontId="0" fillId="0" borderId="0" xfId="0" applyFill="1" applyBorder="1" applyProtection="1"/>
    <xf numFmtId="0" fontId="6" fillId="0" borderId="0" xfId="0" applyFont="1" applyAlignment="1" applyProtection="1">
      <alignment horizontal="right" vertical="top"/>
    </xf>
    <xf numFmtId="0" fontId="6" fillId="0" borderId="0" xfId="0" applyFont="1" applyAlignment="1" applyProtection="1">
      <alignment vertical="top"/>
    </xf>
    <xf numFmtId="166" fontId="2" fillId="3" borderId="1" xfId="3" applyNumberFormat="1" applyFont="1" applyFill="1" applyBorder="1" applyAlignment="1" applyProtection="1">
      <alignment vertical="center"/>
    </xf>
    <xf numFmtId="0" fontId="3" fillId="0" borderId="0" xfId="0" applyFont="1" applyFill="1" applyProtection="1"/>
    <xf numFmtId="44" fontId="2" fillId="0" borderId="2" xfId="3" applyFont="1" applyBorder="1" applyAlignment="1">
      <alignment vertical="center" wrapText="1"/>
    </xf>
    <xf numFmtId="44" fontId="2" fillId="0" borderId="4" xfId="3" applyFont="1" applyBorder="1" applyAlignment="1">
      <alignment vertical="center" wrapText="1"/>
    </xf>
    <xf numFmtId="0" fontId="7" fillId="0" borderId="0" xfId="0" applyFont="1" applyProtection="1"/>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9" xfId="0" applyBorder="1"/>
    <xf numFmtId="0" fontId="0" fillId="0" borderId="10" xfId="0" applyBorder="1"/>
    <xf numFmtId="0" fontId="0" fillId="0" borderId="10" xfId="0" applyNumberFormat="1" applyBorder="1"/>
    <xf numFmtId="0" fontId="0" fillId="0" borderId="11" xfId="0" applyNumberFormat="1" applyBorder="1"/>
    <xf numFmtId="0" fontId="0" fillId="0" borderId="12" xfId="0" applyNumberFormat="1" applyBorder="1"/>
    <xf numFmtId="0" fontId="0" fillId="0" borderId="13" xfId="0" applyBorder="1"/>
    <xf numFmtId="0" fontId="0" fillId="8" borderId="8" xfId="0" applyFill="1" applyBorder="1"/>
    <xf numFmtId="0" fontId="0" fillId="8" borderId="11" xfId="0" applyNumberFormat="1" applyFill="1" applyBorder="1"/>
    <xf numFmtId="0" fontId="0" fillId="8" borderId="5" xfId="0" applyFill="1" applyBorder="1"/>
    <xf numFmtId="0" fontId="8" fillId="0" borderId="0" xfId="0" applyFont="1" applyAlignment="1" applyProtection="1"/>
    <xf numFmtId="0" fontId="8" fillId="0" borderId="0" xfId="0" applyFont="1" applyAlignment="1">
      <alignment wrapText="1"/>
    </xf>
    <xf numFmtId="0" fontId="7" fillId="0" borderId="0" xfId="0" applyFont="1" applyAlignment="1" applyProtection="1"/>
    <xf numFmtId="0" fontId="4" fillId="0" borderId="0" xfId="0" applyFont="1" applyFill="1" applyProtection="1"/>
    <xf numFmtId="0" fontId="0" fillId="0" borderId="0" xfId="0" applyFill="1" applyBorder="1" applyAlignment="1" applyProtection="1">
      <alignment horizontal="right"/>
    </xf>
    <xf numFmtId="0" fontId="9" fillId="0" borderId="0" xfId="0" applyFont="1" applyFill="1" applyProtection="1"/>
    <xf numFmtId="0" fontId="0" fillId="0" borderId="0" xfId="0" applyNumberForma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8" borderId="19" xfId="0" applyNumberFormat="1" applyFill="1" applyBorder="1"/>
    <xf numFmtId="0" fontId="0" fillId="8" borderId="18" xfId="0" applyNumberFormat="1" applyFill="1" applyBorder="1"/>
    <xf numFmtId="0" fontId="0" fillId="0" borderId="20" xfId="0" applyFill="1" applyBorder="1"/>
    <xf numFmtId="0" fontId="0" fillId="8" borderId="21" xfId="0" applyFill="1" applyBorder="1"/>
    <xf numFmtId="0" fontId="0" fillId="8" borderId="22" xfId="0" applyNumberFormat="1" applyFill="1" applyBorder="1"/>
    <xf numFmtId="0" fontId="4" fillId="9" borderId="1" xfId="0" applyFont="1" applyFill="1" applyBorder="1" applyAlignment="1" applyProtection="1">
      <alignment horizontal="center" vertical="center" wrapText="1"/>
    </xf>
    <xf numFmtId="4" fontId="0" fillId="0" borderId="0" xfId="0" applyNumberFormat="1" applyProtection="1">
      <protection hidden="1"/>
    </xf>
    <xf numFmtId="4" fontId="0" fillId="0" borderId="0" xfId="0" applyNumberFormat="1"/>
    <xf numFmtId="4" fontId="0" fillId="0" borderId="0" xfId="0" applyNumberFormat="1" applyProtection="1"/>
    <xf numFmtId="4" fontId="0" fillId="0" borderId="0" xfId="0" applyNumberFormat="1" applyFill="1"/>
    <xf numFmtId="4" fontId="4" fillId="0" borderId="1" xfId="0" applyNumberFormat="1" applyFont="1" applyBorder="1" applyAlignment="1" applyProtection="1">
      <alignment vertical="center" wrapText="1" shrinkToFit="1"/>
    </xf>
    <xf numFmtId="4" fontId="0" fillId="5" borderId="1" xfId="0" applyNumberFormat="1" applyFill="1" applyBorder="1" applyAlignment="1" applyProtection="1">
      <alignment vertical="center" wrapText="1" shrinkToFit="1"/>
      <protection locked="0"/>
    </xf>
    <xf numFmtId="4" fontId="2" fillId="0" borderId="1" xfId="3" applyNumberFormat="1" applyFont="1" applyBorder="1" applyAlignment="1" applyProtection="1">
      <alignment horizontal="left" vertical="center" wrapText="1" shrinkToFit="1"/>
    </xf>
    <xf numFmtId="4" fontId="0" fillId="6" borderId="1" xfId="0" applyNumberFormat="1" applyFill="1" applyBorder="1" applyAlignment="1">
      <alignment shrinkToFit="1"/>
    </xf>
    <xf numFmtId="4" fontId="4" fillId="4" borderId="1" xfId="0" applyNumberFormat="1" applyFont="1" applyFill="1" applyBorder="1" applyAlignment="1" applyProtection="1">
      <alignment vertical="center" shrinkToFit="1"/>
    </xf>
    <xf numFmtId="4" fontId="4" fillId="4" borderId="1" xfId="0" applyNumberFormat="1" applyFont="1" applyFill="1" applyBorder="1" applyAlignment="1" applyProtection="1">
      <alignment vertical="center" wrapText="1" shrinkToFit="1"/>
    </xf>
    <xf numFmtId="4" fontId="4" fillId="4" borderId="1" xfId="3" applyNumberFormat="1" applyFont="1" applyFill="1" applyBorder="1" applyAlignment="1" applyProtection="1">
      <alignment vertical="center" wrapText="1" shrinkToFit="1"/>
    </xf>
    <xf numFmtId="4" fontId="2" fillId="0" borderId="0" xfId="3" applyNumberFormat="1" applyFont="1" applyFill="1" applyBorder="1" applyAlignment="1" applyProtection="1">
      <alignment vertical="center"/>
    </xf>
    <xf numFmtId="4" fontId="0" fillId="0" borderId="0" xfId="0" applyNumberFormat="1" applyAlignment="1" applyProtection="1">
      <alignment horizontal="right"/>
    </xf>
    <xf numFmtId="167" fontId="6" fillId="0" borderId="0" xfId="0" applyNumberFormat="1" applyFont="1" applyProtection="1">
      <protection hidden="1"/>
    </xf>
    <xf numFmtId="3" fontId="2" fillId="5" borderId="1" xfId="3" applyNumberFormat="1" applyFont="1" applyFill="1" applyBorder="1" applyAlignment="1" applyProtection="1">
      <alignment horizontal="center" vertical="center" wrapText="1" shrinkToFit="1"/>
      <protection locked="0"/>
    </xf>
    <xf numFmtId="3" fontId="4" fillId="4" borderId="1" xfId="3" applyNumberFormat="1" applyFont="1" applyFill="1" applyBorder="1" applyAlignment="1" applyProtection="1">
      <alignment vertical="center" wrapText="1" shrinkToFit="1"/>
    </xf>
    <xf numFmtId="3" fontId="0" fillId="0" borderId="1" xfId="0" applyNumberFormat="1" applyBorder="1" applyAlignment="1" applyProtection="1">
      <alignment horizontal="left" vertical="center" wrapText="1" shrinkToFit="1"/>
    </xf>
    <xf numFmtId="0" fontId="0" fillId="0" borderId="0" xfId="0" applyNumberFormat="1" applyProtection="1"/>
    <xf numFmtId="0" fontId="0" fillId="0" borderId="0" xfId="0" applyNumberFormat="1" applyFill="1" applyBorder="1" applyProtection="1"/>
    <xf numFmtId="167" fontId="0" fillId="0" borderId="0" xfId="0" applyNumberFormat="1" applyProtection="1"/>
    <xf numFmtId="167" fontId="0" fillId="0" borderId="0" xfId="0" applyNumberFormat="1" applyFill="1"/>
    <xf numFmtId="4" fontId="13" fillId="0" borderId="0" xfId="0" applyNumberFormat="1" applyFont="1" applyAlignment="1" applyProtection="1"/>
    <xf numFmtId="4" fontId="13" fillId="0" borderId="0" xfId="0" applyNumberFormat="1" applyFont="1" applyAlignment="1"/>
    <xf numFmtId="4" fontId="13" fillId="0" borderId="0" xfId="0" applyNumberFormat="1" applyFont="1" applyFill="1" applyAlignment="1" applyProtection="1"/>
    <xf numFmtId="4" fontId="13" fillId="0" borderId="0" xfId="0" applyNumberFormat="1" applyFont="1" applyFill="1" applyAlignment="1"/>
    <xf numFmtId="4" fontId="11" fillId="0" borderId="0" xfId="0" applyNumberFormat="1" applyFont="1" applyFill="1" applyAlignment="1" applyProtection="1"/>
    <xf numFmtId="4" fontId="8" fillId="0" borderId="0" xfId="0" applyNumberFormat="1" applyFont="1" applyFill="1"/>
    <xf numFmtId="0" fontId="8" fillId="0" borderId="0" xfId="0" applyFont="1" applyAlignment="1" applyProtection="1"/>
    <xf numFmtId="4" fontId="14" fillId="0" borderId="0" xfId="0" applyNumberFormat="1" applyFont="1" applyProtection="1"/>
    <xf numFmtId="4" fontId="15" fillId="0" borderId="0" xfId="0" applyNumberFormat="1" applyFont="1" applyProtection="1"/>
    <xf numFmtId="0" fontId="0" fillId="10" borderId="0" xfId="0" applyFill="1" applyProtection="1"/>
    <xf numFmtId="0" fontId="0" fillId="10" borderId="0" xfId="0" applyFill="1" applyBorder="1" applyProtection="1"/>
    <xf numFmtId="49" fontId="8" fillId="6" borderId="0" xfId="0" applyNumberFormat="1" applyFont="1" applyFill="1" applyProtection="1">
      <protection locked="0"/>
    </xf>
    <xf numFmtId="0" fontId="4" fillId="10" borderId="0" xfId="0" applyFont="1" applyFill="1" applyAlignment="1">
      <alignment vertical="center" wrapText="1"/>
    </xf>
    <xf numFmtId="4" fontId="8" fillId="10" borderId="0" xfId="0" applyNumberFormat="1" applyFont="1" applyFill="1" applyAlignment="1" applyProtection="1">
      <alignment horizontal="right" vertical="center"/>
    </xf>
    <xf numFmtId="0" fontId="8" fillId="10" borderId="0" xfId="0" applyNumberFormat="1" applyFont="1" applyFill="1" applyAlignment="1" applyProtection="1">
      <alignment horizontal="left" vertical="center"/>
      <protection locked="0"/>
    </xf>
    <xf numFmtId="0" fontId="10" fillId="0" borderId="0" xfId="0" applyFont="1" applyAlignment="1" applyProtection="1"/>
    <xf numFmtId="0" fontId="15" fillId="0" borderId="0" xfId="0" applyFont="1" applyAlignment="1">
      <alignment vertical="center"/>
    </xf>
    <xf numFmtId="0" fontId="17" fillId="0" borderId="0" xfId="0" applyFont="1"/>
    <xf numFmtId="0" fontId="16" fillId="0" borderId="0" xfId="0" applyFont="1"/>
    <xf numFmtId="0" fontId="16" fillId="0" borderId="0" xfId="0" applyFont="1" applyAlignment="1"/>
    <xf numFmtId="0" fontId="8" fillId="10" borderId="0" xfId="0" applyNumberFormat="1" applyFont="1" applyFill="1" applyAlignment="1" applyProtection="1">
      <alignment horizontal="right" vertical="center"/>
    </xf>
    <xf numFmtId="0" fontId="8" fillId="10" borderId="0" xfId="0" applyNumberFormat="1" applyFont="1" applyFill="1" applyAlignment="1" applyProtection="1">
      <alignment horizontal="right" vertical="top"/>
    </xf>
    <xf numFmtId="0" fontId="0" fillId="0" borderId="0" xfId="0" applyNumberFormat="1" applyFill="1"/>
    <xf numFmtId="0" fontId="8" fillId="0" borderId="0" xfId="0" applyNumberFormat="1" applyFont="1" applyFill="1"/>
    <xf numFmtId="0" fontId="6" fillId="0" borderId="0" xfId="2" applyNumberFormat="1" applyFont="1" applyFill="1" applyProtection="1">
      <protection hidden="1"/>
    </xf>
    <xf numFmtId="0" fontId="0" fillId="0" borderId="0" xfId="0" applyNumberFormat="1"/>
    <xf numFmtId="0" fontId="6" fillId="0" borderId="0" xfId="1" applyNumberFormat="1" applyFont="1" applyFill="1" applyProtection="1">
      <protection hidden="1"/>
    </xf>
    <xf numFmtId="0" fontId="6" fillId="0" borderId="0" xfId="1" applyNumberFormat="1" applyFont="1" applyFill="1" applyAlignment="1" applyProtection="1">
      <alignment horizontal="right"/>
      <protection hidden="1"/>
    </xf>
    <xf numFmtId="0" fontId="0" fillId="0" borderId="0" xfId="0" applyNumberFormat="1" applyAlignment="1" applyProtection="1"/>
    <xf numFmtId="0" fontId="3" fillId="0" borderId="0" xfId="0" applyNumberFormat="1" applyFont="1" applyFill="1" applyProtection="1"/>
    <xf numFmtId="0" fontId="3" fillId="0" borderId="0" xfId="0" applyNumberFormat="1" applyFont="1" applyFill="1" applyBorder="1" applyProtection="1"/>
    <xf numFmtId="4" fontId="4" fillId="0" borderId="1" xfId="0" applyNumberFormat="1" applyFont="1" applyBorder="1" applyAlignment="1" applyProtection="1">
      <alignment horizontal="left" vertical="center" wrapText="1" shrinkToFit="1"/>
    </xf>
    <xf numFmtId="4" fontId="4" fillId="6" borderId="1" xfId="0" applyNumberFormat="1" applyFont="1" applyFill="1" applyBorder="1" applyAlignment="1" applyProtection="1">
      <alignment horizontal="left" vertical="center" wrapText="1" shrinkToFit="1"/>
    </xf>
    <xf numFmtId="49" fontId="0" fillId="5" borderId="1" xfId="3" applyNumberFormat="1" applyFont="1" applyFill="1" applyBorder="1" applyAlignment="1" applyProtection="1">
      <alignment vertical="center"/>
      <protection locked="0"/>
    </xf>
    <xf numFmtId="168" fontId="2" fillId="0" borderId="1" xfId="3" applyNumberFormat="1" applyFont="1" applyBorder="1" applyAlignment="1" applyProtection="1">
      <alignment horizontal="center" vertical="center" wrapText="1" shrinkToFit="1"/>
    </xf>
    <xf numFmtId="44" fontId="2" fillId="3" borderId="1" xfId="3" applyFont="1" applyFill="1" applyBorder="1" applyAlignment="1" applyProtection="1">
      <alignment horizontal="right" vertical="center" wrapText="1" shrinkToFit="1"/>
    </xf>
    <xf numFmtId="44" fontId="4" fillId="3" borderId="1" xfId="3" applyFont="1" applyFill="1" applyBorder="1" applyAlignment="1" applyProtection="1">
      <alignment horizontal="right" vertical="center" wrapText="1" shrinkToFit="1"/>
    </xf>
    <xf numFmtId="167" fontId="4" fillId="0" borderId="0" xfId="0" applyNumberFormat="1" applyFont="1" applyAlignment="1">
      <alignment horizontal="left"/>
    </xf>
    <xf numFmtId="167" fontId="4" fillId="0" borderId="0" xfId="0" applyNumberFormat="1" applyFont="1" applyAlignment="1">
      <alignment horizontal="center"/>
    </xf>
    <xf numFmtId="167" fontId="2" fillId="0" borderId="0" xfId="3" applyNumberFormat="1" applyFont="1"/>
    <xf numFmtId="167" fontId="0" fillId="0" borderId="0" xfId="0" applyNumberFormat="1"/>
    <xf numFmtId="4" fontId="12" fillId="0" borderId="0" xfId="0" applyNumberFormat="1" applyFont="1" applyFill="1" applyAlignment="1" applyProtection="1">
      <alignment horizontal="right"/>
    </xf>
    <xf numFmtId="0" fontId="22" fillId="11" borderId="24" xfId="4" applyFont="1" applyFill="1" applyBorder="1" applyAlignment="1" applyProtection="1">
      <alignment horizontal="left" vertical="center" wrapText="1" readingOrder="1"/>
      <protection locked="0"/>
    </xf>
    <xf numFmtId="0" fontId="22" fillId="11" borderId="24" xfId="4" applyFont="1" applyFill="1" applyBorder="1" applyAlignment="1">
      <alignment horizontal="left" vertical="center" wrapText="1" readingOrder="1"/>
    </xf>
    <xf numFmtId="0" fontId="22" fillId="13" borderId="24" xfId="4" applyFont="1" applyFill="1" applyBorder="1" applyAlignment="1" applyProtection="1">
      <alignment horizontal="left" vertical="center" wrapText="1" readingOrder="1"/>
      <protection locked="0"/>
    </xf>
    <xf numFmtId="0" fontId="22" fillId="13" borderId="24" xfId="4" applyFont="1" applyFill="1" applyBorder="1" applyAlignment="1">
      <alignment horizontal="left" vertical="center" wrapText="1" readingOrder="1"/>
    </xf>
    <xf numFmtId="49" fontId="8" fillId="0" borderId="0" xfId="0" applyNumberFormat="1" applyFont="1" applyFill="1" applyProtection="1">
      <protection locked="0"/>
    </xf>
    <xf numFmtId="0" fontId="0" fillId="0" borderId="0" xfId="0" applyFill="1"/>
    <xf numFmtId="4" fontId="0" fillId="0" borderId="0" xfId="0" applyNumberFormat="1" applyFill="1" applyProtection="1">
      <protection hidden="1"/>
    </xf>
    <xf numFmtId="4" fontId="14" fillId="0" borderId="0" xfId="0" applyNumberFormat="1" applyFont="1" applyFill="1" applyProtection="1"/>
    <xf numFmtId="4" fontId="27" fillId="0" borderId="0" xfId="0" applyNumberFormat="1" applyFont="1" applyFill="1" applyAlignment="1" applyProtection="1">
      <alignment vertical="top"/>
    </xf>
    <xf numFmtId="0" fontId="0" fillId="0" borderId="0" xfId="0" applyFill="1" applyAlignment="1"/>
    <xf numFmtId="4" fontId="14" fillId="0" borderId="0" xfId="0" applyNumberFormat="1" applyFont="1" applyFill="1" applyAlignment="1" applyProtection="1"/>
    <xf numFmtId="4" fontId="0" fillId="0" borderId="0" xfId="0" applyNumberFormat="1" applyFill="1" applyAlignment="1" applyProtection="1">
      <alignment horizontal="left"/>
      <protection hidden="1"/>
    </xf>
    <xf numFmtId="0" fontId="6" fillId="0" borderId="0" xfId="0" applyNumberFormat="1" applyFont="1" applyFill="1" applyProtection="1">
      <protection hidden="1"/>
    </xf>
    <xf numFmtId="0" fontId="13" fillId="0" borderId="0" xfId="0" applyNumberFormat="1" applyFont="1" applyFill="1" applyProtection="1">
      <protection hidden="1"/>
    </xf>
    <xf numFmtId="0" fontId="9" fillId="0" borderId="0" xfId="0" applyNumberFormat="1" applyFont="1" applyFill="1" applyProtection="1">
      <protection hidden="1"/>
    </xf>
    <xf numFmtId="0" fontId="6" fillId="0" borderId="0" xfId="0" applyNumberFormat="1" applyFont="1" applyProtection="1">
      <protection hidden="1"/>
    </xf>
    <xf numFmtId="0" fontId="6" fillId="10" borderId="0" xfId="1" applyNumberFormat="1" applyFont="1" applyFill="1" applyProtection="1">
      <protection hidden="1"/>
    </xf>
    <xf numFmtId="0" fontId="6" fillId="0" borderId="0" xfId="0" applyNumberFormat="1" applyFont="1" applyFill="1" applyAlignment="1" applyProtection="1">
      <alignment wrapText="1"/>
      <protection hidden="1"/>
    </xf>
    <xf numFmtId="0" fontId="9" fillId="0" borderId="0" xfId="0" applyNumberFormat="1" applyFont="1" applyFill="1" applyBorder="1" applyProtection="1">
      <protection hidden="1"/>
    </xf>
    <xf numFmtId="0" fontId="9" fillId="0" borderId="0" xfId="0" applyNumberFormat="1" applyFont="1" applyFill="1" applyAlignment="1" applyProtection="1">
      <alignment wrapText="1"/>
      <protection hidden="1"/>
    </xf>
    <xf numFmtId="0" fontId="6" fillId="0" borderId="0" xfId="0" applyNumberFormat="1" applyFont="1" applyFill="1" applyBorder="1" applyProtection="1">
      <protection hidden="1"/>
    </xf>
    <xf numFmtId="0" fontId="6" fillId="0" borderId="0" xfId="3" applyNumberFormat="1" applyFont="1" applyFill="1" applyProtection="1">
      <protection hidden="1"/>
    </xf>
    <xf numFmtId="9" fontId="6" fillId="0" borderId="0" xfId="5" applyFont="1" applyFill="1" applyProtection="1">
      <protection hidden="1"/>
    </xf>
    <xf numFmtId="168" fontId="6" fillId="0" borderId="0" xfId="3" applyNumberFormat="1" applyFont="1" applyFill="1" applyProtection="1">
      <protection hidden="1"/>
    </xf>
    <xf numFmtId="168" fontId="29" fillId="0" borderId="0" xfId="3" applyNumberFormat="1" applyFont="1" applyFill="1" applyProtection="1">
      <protection hidden="1"/>
    </xf>
    <xf numFmtId="168" fontId="6" fillId="0" borderId="0" xfId="1" applyNumberFormat="1" applyFont="1" applyFill="1" applyProtection="1">
      <protection hidden="1"/>
    </xf>
    <xf numFmtId="44" fontId="6" fillId="0" borderId="0" xfId="3" applyFont="1" applyFill="1" applyProtection="1">
      <protection hidden="1"/>
    </xf>
    <xf numFmtId="44" fontId="29" fillId="0" borderId="0" xfId="3" applyFont="1" applyFill="1" applyProtection="1">
      <protection hidden="1"/>
    </xf>
    <xf numFmtId="168" fontId="6" fillId="8" borderId="0" xfId="3" applyNumberFormat="1" applyFont="1" applyFill="1" applyProtection="1">
      <protection hidden="1"/>
    </xf>
    <xf numFmtId="0" fontId="4" fillId="9" borderId="1" xfId="0" applyFont="1" applyFill="1" applyBorder="1" applyAlignment="1" applyProtection="1">
      <alignment horizontal="left" vertical="center" wrapText="1"/>
    </xf>
    <xf numFmtId="14" fontId="6" fillId="0" borderId="0" xfId="0" applyNumberFormat="1" applyFont="1" applyFill="1" applyProtection="1">
      <protection hidden="1"/>
    </xf>
    <xf numFmtId="14" fontId="6" fillId="0" borderId="0" xfId="1" applyNumberFormat="1" applyFont="1" applyFill="1" applyProtection="1">
      <protection hidden="1"/>
    </xf>
    <xf numFmtId="0" fontId="6" fillId="0" borderId="0" xfId="0" applyNumberFormat="1" applyFont="1" applyFill="1" applyBorder="1" applyProtection="1">
      <protection hidden="1"/>
    </xf>
    <xf numFmtId="168" fontId="29" fillId="0" borderId="0" xfId="6" applyNumberFormat="1" applyFont="1" applyFill="1" applyProtection="1">
      <protection hidden="1"/>
    </xf>
    <xf numFmtId="0" fontId="6" fillId="0" borderId="0" xfId="1" applyNumberFormat="1" applyFont="1" applyFill="1" applyProtection="1">
      <protection hidden="1"/>
    </xf>
    <xf numFmtId="44" fontId="29" fillId="0" borderId="0" xfId="6" applyFont="1" applyFill="1" applyProtection="1">
      <protection hidden="1"/>
    </xf>
    <xf numFmtId="0" fontId="6" fillId="0" borderId="0" xfId="0" applyNumberFormat="1" applyFont="1" applyFill="1" applyProtection="1">
      <protection hidden="1"/>
    </xf>
    <xf numFmtId="0" fontId="6" fillId="0" borderId="0" xfId="1" applyNumberFormat="1" applyFont="1" applyFill="1" applyProtection="1">
      <protection hidden="1"/>
    </xf>
    <xf numFmtId="168" fontId="29" fillId="0" borderId="0" xfId="6" applyNumberFormat="1" applyFont="1" applyFill="1" applyProtection="1">
      <protection hidden="1"/>
    </xf>
    <xf numFmtId="44" fontId="29" fillId="0" borderId="0" xfId="6" applyFont="1" applyFill="1" applyProtection="1">
      <protection hidden="1"/>
    </xf>
    <xf numFmtId="0" fontId="23" fillId="11" borderId="28" xfId="4" applyFont="1" applyFill="1" applyBorder="1" applyAlignment="1">
      <alignment horizontal="center" vertical="center" textRotation="90" wrapText="1" readingOrder="1"/>
    </xf>
    <xf numFmtId="0" fontId="23" fillId="11" borderId="25" xfId="4" applyFont="1" applyFill="1" applyBorder="1" applyAlignment="1">
      <alignment horizontal="center" vertical="center" textRotation="90" wrapText="1" readingOrder="1"/>
    </xf>
    <xf numFmtId="0" fontId="24" fillId="12" borderId="31" xfId="4" applyFont="1" applyFill="1" applyBorder="1" applyAlignment="1">
      <alignment horizontal="center" vertical="center" textRotation="90" wrapText="1" readingOrder="1"/>
    </xf>
    <xf numFmtId="0" fontId="24" fillId="12" borderId="27" xfId="4" applyFont="1" applyFill="1" applyBorder="1" applyAlignment="1">
      <alignment horizontal="center" vertical="center" textRotation="90" wrapText="1" readingOrder="1"/>
    </xf>
    <xf numFmtId="0" fontId="24" fillId="12" borderId="26" xfId="4" applyFont="1" applyFill="1" applyBorder="1" applyAlignment="1">
      <alignment horizontal="center" vertical="center" textRotation="90" wrapText="1" readingOrder="1"/>
    </xf>
    <xf numFmtId="4" fontId="14" fillId="0" borderId="0" xfId="0" applyNumberFormat="1" applyFont="1" applyFill="1" applyAlignment="1" applyProtection="1">
      <alignment horizontal="center"/>
    </xf>
    <xf numFmtId="0" fontId="0" fillId="0" borderId="43" xfId="0" applyBorder="1" applyAlignment="1">
      <alignment horizontal="left" vertical="top" wrapText="1"/>
    </xf>
    <xf numFmtId="0" fontId="0" fillId="0" borderId="42" xfId="0" applyBorder="1" applyAlignment="1">
      <alignment horizontal="left" vertical="top" wrapText="1"/>
    </xf>
    <xf numFmtId="0" fontId="0" fillId="0" borderId="41" xfId="0" applyBorder="1" applyAlignment="1">
      <alignment horizontal="left" vertical="top" wrapText="1"/>
    </xf>
    <xf numFmtId="0" fontId="0" fillId="0" borderId="40" xfId="0" applyBorder="1" applyAlignment="1">
      <alignment horizontal="left" vertical="top" wrapText="1"/>
    </xf>
    <xf numFmtId="0" fontId="0" fillId="0" borderId="39" xfId="0" applyBorder="1" applyAlignment="1">
      <alignment horizontal="left" vertical="top" wrapText="1"/>
    </xf>
    <xf numFmtId="0" fontId="0" fillId="0" borderId="38" xfId="0" applyBorder="1" applyAlignment="1">
      <alignment horizontal="left" vertical="top" wrapText="1"/>
    </xf>
    <xf numFmtId="0" fontId="0" fillId="0" borderId="37" xfId="0"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32" xfId="0" applyBorder="1" applyAlignment="1">
      <alignment horizontal="left" vertical="top" wrapText="1"/>
    </xf>
    <xf numFmtId="0" fontId="24" fillId="12" borderId="24" xfId="4" applyFont="1" applyFill="1" applyBorder="1" applyAlignment="1">
      <alignment horizontal="center" vertical="center" wrapText="1" readingOrder="1"/>
    </xf>
    <xf numFmtId="4" fontId="27" fillId="0" borderId="0" xfId="0" applyNumberFormat="1" applyFont="1" applyFill="1" applyAlignment="1" applyProtection="1">
      <alignment horizontal="center" vertical="top" wrapText="1"/>
    </xf>
    <xf numFmtId="0" fontId="23" fillId="11" borderId="29" xfId="4" applyFont="1" applyFill="1" applyBorder="1" applyAlignment="1">
      <alignment horizontal="center" vertical="center" textRotation="90" wrapText="1" readingOrder="1"/>
    </xf>
    <xf numFmtId="0" fontId="23" fillId="11" borderId="30" xfId="4" applyFont="1" applyFill="1" applyBorder="1" applyAlignment="1">
      <alignment horizontal="center" vertical="center" textRotation="90" wrapText="1" readingOrder="1"/>
    </xf>
    <xf numFmtId="0" fontId="23" fillId="13" borderId="29" xfId="4" applyFont="1" applyFill="1" applyBorder="1" applyAlignment="1">
      <alignment horizontal="center" vertical="center" textRotation="90" wrapText="1" readingOrder="1"/>
    </xf>
    <xf numFmtId="0" fontId="23" fillId="13" borderId="25" xfId="4" applyFont="1" applyFill="1" applyBorder="1" applyAlignment="1">
      <alignment horizontal="center" vertical="center" textRotation="90" wrapText="1" readingOrder="1"/>
    </xf>
    <xf numFmtId="0" fontId="23" fillId="13" borderId="44" xfId="4" applyFont="1" applyFill="1" applyBorder="1" applyAlignment="1">
      <alignment horizontal="center" vertical="center" textRotation="90" wrapText="1" readingOrder="1"/>
    </xf>
    <xf numFmtId="0" fontId="8" fillId="0" borderId="0" xfId="0" applyFont="1" applyAlignment="1" applyProtection="1"/>
    <xf numFmtId="0" fontId="13" fillId="0" borderId="0" xfId="0" applyFont="1" applyFill="1" applyAlignment="1" applyProtection="1"/>
    <xf numFmtId="0" fontId="6" fillId="0" borderId="0" xfId="0" applyFont="1" applyAlignment="1" applyProtection="1"/>
    <xf numFmtId="0" fontId="0" fillId="0" borderId="23" xfId="0" applyBorder="1" applyAlignment="1" applyProtection="1">
      <alignment wrapText="1"/>
    </xf>
    <xf numFmtId="0" fontId="4" fillId="0" borderId="0" xfId="0" applyFont="1" applyAlignment="1" applyProtection="1"/>
    <xf numFmtId="0" fontId="0" fillId="0" borderId="0" xfId="0" applyAlignment="1"/>
    <xf numFmtId="0" fontId="7" fillId="0" borderId="0" xfId="0" applyFont="1" applyAlignment="1" applyProtection="1">
      <alignment wrapText="1"/>
    </xf>
    <xf numFmtId="0" fontId="8" fillId="0" borderId="0" xfId="0" applyFont="1" applyAlignment="1">
      <alignment wrapText="1"/>
    </xf>
    <xf numFmtId="0" fontId="7" fillId="0" borderId="0" xfId="0" applyFont="1" applyAlignment="1"/>
    <xf numFmtId="0" fontId="17" fillId="0" borderId="0" xfId="0" applyFont="1" applyAlignment="1">
      <alignment vertical="center" wrapText="1"/>
    </xf>
    <xf numFmtId="0" fontId="16" fillId="0" borderId="0" xfId="0" applyFont="1" applyAlignment="1">
      <alignment horizontal="left" vertical="center" wrapText="1"/>
    </xf>
  </cellXfs>
  <cellStyles count="7">
    <cellStyle name="Gut" xfId="1" builtinId="26"/>
    <cellStyle name="Komma" xfId="2" builtinId="3"/>
    <cellStyle name="Prozent" xfId="5" builtinId="5"/>
    <cellStyle name="Standard" xfId="0" builtinId="0"/>
    <cellStyle name="Standard 2 2" xfId="4"/>
    <cellStyle name="Währung" xfId="3" builtinId="4"/>
    <cellStyle name="Währung 2" xfId="6"/>
  </cellStyles>
  <dxfs count="25">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fgColor rgb="FFFFFF00"/>
          <bgColor rgb="FF000000"/>
        </patternFill>
      </fill>
    </dxf>
  </dxfs>
  <tableStyles count="0" defaultTableStyle="TableStyleMedium2" defaultPivotStyle="PivotStyleLight16"/>
  <colors>
    <mruColors>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öring, Stefan" refreshedDate="43549.380472337965" createdVersion="1" refreshedVersion="4" recordCount="82" upgradeOnRefresh="1">
  <cacheSource type="worksheet">
    <worksheetSource ref="L10:T35" sheet="Fahrzeuge N1"/>
  </cacheSource>
  <cacheFields count="10">
    <cacheField name="E-Fahrzeug" numFmtId="0">
      <sharedItems count="118">
        <s v="Audi e-tron 55 Quattro"/>
        <s v="BMW i3 (120Ah)"/>
        <s v="BMW i3s (120Ah)"/>
        <s v="BMW i8 Roadster"/>
        <s v="BMW i8 Coupé"/>
        <s v="BMW 225xe iPerformance Active Tourer"/>
        <s v="BMW 530e iPerformance"/>
        <s v="BMW 745e, Le (ohne xDrive)"/>
        <s v="BMW 745e, Le xDrive"/>
        <s v="Citroën E-Mehari"/>
        <s v="Citroën C-Zero"/>
        <s v="Ego-Life  20"/>
        <s v="Ego-Life  40"/>
        <s v="Ego-Life  60"/>
        <s v="Hyundai IONIQ Plug-in-Hybrid"/>
        <s v="Hyundai IONIQ Elektro"/>
        <s v="Hyundai Kona Elektro (alle Versionen)"/>
        <s v="Jaguar I-Pace"/>
        <s v="Kia Soul EV"/>
        <s v="Kia Niro Plug-in Hybrid"/>
        <s v="Kia e-Niro 39,2 kWh"/>
        <s v="Kia e-Niro 64 kWh"/>
        <s v="Kia Optima 2.0 GDI Plug-in Hybrid "/>
        <s v="Land Rover Range Rover Sport P400e Plug-in Hybrid"/>
        <s v="Land Rover Range Rover P400e Plug-in Hybrid"/>
        <s v="Mercedes Benz smart fortwo ED (alle Versionen)"/>
        <s v="Mercedes Benz smart forfour electric drive (alle Versionen)"/>
        <s v="Mercedes Benz E 300 e"/>
        <s v="Mercedes Benz E 300 de"/>
        <s v="Mercedes Benz eVito (alle Varianten)"/>
        <s v="Mitsubishi PLUG-IN HYBRID OUTLANDER"/>
        <s v="Nissan Leaf ZE1 (40 kwh)"/>
        <s v="Nissan e-NV200 Kasten"/>
        <s v="Nissan e-NV200 Evalia 5-Sitzer"/>
        <s v="Nissan e-NV200 Evalia 7-Sitzer"/>
        <s v="Opel Ampera-E Plus"/>
        <s v="Peugeot Partner electrique (L1)"/>
        <s v="Peugeot Partner electrique (L2)"/>
        <s v="Peugeot iOn"/>
        <s v="Piaggio Porter Elektro (alle Versionen)"/>
        <s v="Porsche Panamera 4 E-Hybrid (alle Versionen)"/>
        <s v="Porsche Panamera Turbo S E-Hybrid (alle Versionen)"/>
        <s v="Porsche Cayenne S E-Hybrid"/>
        <s v="Renault Zoe Life (22 kWh), Batterie zur Miete"/>
        <s v="Renault Zoe Life (22 kWh)"/>
        <s v="Renault Zoe Life (41 kWh), Batterie zur Miete"/>
        <s v="Renault Zoe Life (41 kWh)"/>
        <s v="Renault Kangoo Z.E. 33 2-Sitzer, Batterie zur Miete"/>
        <s v="Renault Kangoo Z.E. 33 2-Sitzer"/>
        <s v="Renault Kangoo Maxi Z.E. 33 2-Sitzer, Batterie zur Miete"/>
        <s v="Renault Kangoo Maxi Z.E. 33 2-Sitzer"/>
        <s v="Renault Kangoo Maxi Z.E. 33 5-Sitzer, Batterie zur Miete"/>
        <s v="Renault Kangoo Maxi Z.E. 33 5-Sitzer"/>
        <s v="Renault Kangoo Z.E. 33 Doppelkabine, Batterie zur Miete"/>
        <s v="Renault Kangoo Z.E. 33 Doppelkabine"/>
        <s v="Renault Master Z.E. Kasten (alle Versionen)"/>
        <s v="Renault Master Z.E. Plattform-FG (alle Versionen)"/>
        <s v="Renault Twizzy Life - Intens, Cargo (18PS)"/>
        <s v="Renault Twizzy 45 - Life, Intens, Cargo (5PS)"/>
        <s v="SAIC MAXUS EV 80 (Cargo Mobile)"/>
        <s v="Streetscooter Work 20 (alle Versionen)"/>
        <s v="Streetscooter Work 40 (alle Versionen)"/>
        <s v="Streetscooter Work L 40 (alle Versionen)"/>
        <s v="Streetscooter Work XL (alle Versionen)"/>
        <s v="Tesla Model S Standart-Reichweite"/>
        <s v="Tesla Model S Maximal-Reichweite"/>
        <s v="Tesla Model S Standart-Reichweite (Einsatz als Taxi)"/>
        <s v="Tesla Model S Maximal-Reichweite (Einsatz als Taxi)"/>
        <s v="Tesla Model X Maximal-Reichweite"/>
        <s v="Tesla Model 3 75D Long Range / Performance"/>
        <s v="Toyota Prius Plug-In Hybrid (alle Ausstattungen)"/>
        <s v="Volkswagen e-up"/>
        <s v="Volkswagen e-load up"/>
        <s v="Volkswagen e-Golf"/>
        <s v="Volkswagen Golf GTE (PHEV)"/>
        <s v="Volkswagen Passat GTE (PHEV)"/>
        <s v="Volkswagen e-Crafter"/>
        <s v="Volvo V60 T8 TWIN ENGINE AWD"/>
        <s v="Volvo S90 T8 TWIN ENGINE AWD"/>
        <s v="Volvo V90 T8 TWIN ENGINE AWD"/>
        <s v="Volvo XC 60 T8 TWIN ENGINE"/>
        <s v="Volvo XC 90 T8 TWIN ENGINE AWD"/>
        <s v="Mercedes Benz GLE 500e 4MATIC" u="1"/>
        <s v="Mercedes Benz E 350 e" u="1"/>
        <s v="Peugeot 3008 HYBRID" u="1"/>
        <s v="Mercedes Benz GLC 350e 4MATIC (Coupé)" u="1"/>
        <s v="BMW 330e iPerformance" u="1"/>
        <s v="Tesla Model S 75D" u="1"/>
        <s v="Kia Optima 2.0 GDI Plug-in Hybrid (Sportswagon)" u="1"/>
        <s v="Audi Q7 e-tron quattro" u="1"/>
        <s v="BMW i3 Range Extender (120Ah)" u="1"/>
        <s v="Tesla Model S (P)100D (Einsatz als Taxi)" u="1"/>
        <s v="Peugeot 508 SW HYBRID" u="1"/>
        <s v="Tesla Model X (P)100D" u="1"/>
        <s v="Mercedes Benz S 500e Langversion " u="1"/>
        <s v="Mercedes Benz S 560e Langversion " u="1"/>
        <s v="Tesla Model S 75D (Einsatz als Taxi)" u="1"/>
        <s v="Audi A3 e-tron" u="1"/>
        <s v="Nissan e-NV200 Kombi" u="1"/>
        <s v="Streetscooter Work L 30 (alle Versionen)" u="1"/>
        <s v="Tesla Model S (P)100D" u="1"/>
        <s v="BMW 740e, Le (Räderkategorie 1,2; ohne xDrive)" u="1"/>
        <s v="Peugeot e-208" u="1"/>
        <s v="Ford TRANSIT CUSTOM PLUG-IN HYBRID" u="1"/>
        <s v="Volkswagen Passat GTE (PHEV) Limo/Variant" u="1"/>
        <s v="BMW i3s Range Extender (94Ah)" u="1"/>
        <s v="Citroën Berlingo Electric L2" u="1"/>
        <s v="Citroën Berlingo Electric L1" u="1"/>
        <s v="Citroën Berlingo Electric L1, Batterie zur Miete" u="1"/>
        <s v="Citroën Berlingo Electric L2, Batterie zur Miete" u="1"/>
        <s v="BMW BMW X5 xDrive40e iPerformance" u="1"/>
        <s v="BMW i8 (Roadster, Coupé ab 2018)" u="1"/>
        <s v="Mercedes Benz C 350 (T) e" u="1"/>
        <s v="Peugeot 508 HYBRID" u="1"/>
        <s v="BMW i3 Range Extender (94Ah)" u="1"/>
        <s v="Tesla Model X 75D" u="1"/>
        <s v="BMW i3s Range Extender (120Ah)" u="1"/>
        <s v="BMW 740e, Le (Räderkategorie 3; xDrive)" u="1"/>
      </sharedItems>
    </cacheField>
    <cacheField name="PHEV" numFmtId="0">
      <sharedItems containsBlank="1"/>
    </cacheField>
    <cacheField name="E-Listenpreis netto" numFmtId="0">
      <sharedItems containsMixedTypes="1" containsNumber="1" minValue="5840.34" maxValue="130252.1"/>
    </cacheField>
    <cacheField name="E-Listenpreis brutto" numFmtId="0">
      <sharedItems containsMixedTypes="1" containsNumber="1" minValue="6950" maxValue="155000"/>
    </cacheField>
    <cacheField name="Vergleichsfahrzeug" numFmtId="0">
      <sharedItems containsBlank="1"/>
    </cacheField>
    <cacheField name="Listenpreis netto" numFmtId="0">
      <sharedItems containsString="0" containsBlank="1" containsNumber="1" minValue="0" maxValue="127948.74"/>
    </cacheField>
    <cacheField name="Listenpreis brutto" numFmtId="0">
      <sharedItems containsString="0" containsBlank="1" containsNumber="1" minValue="0" maxValue="152259"/>
    </cacheField>
    <cacheField name="förderfähig netto" numFmtId="0">
      <sharedItems containsString="0" containsBlank="1" containsNumber="1" containsInteger="1" minValue="0" maxValue="40620"/>
    </cacheField>
    <cacheField name="förderfähig brutto" numFmtId="0">
      <sharedItems containsString="0" containsBlank="1" containsNumber="1" containsInteger="1" minValue="0" maxValue="48338"/>
    </cacheField>
    <cacheField name="Info Segment" numFmtId="0">
      <sharedItems containsBlank="1" count="14">
        <s v="Geländewagen / SUV"/>
        <s v="Kleinwagen"/>
        <s v="Sportwagen"/>
        <s v="Kompaktklasse"/>
        <s v="Obere Mittelklasse"/>
        <s v="Oberklasse"/>
        <s v="Mini"/>
        <s v="Mini-Van"/>
        <s v="Mittelklasse"/>
        <s v="Utility (N1)"/>
        <m/>
        <s v="Leichtfahrzeug"/>
        <s v="Geländewagen" u="1"/>
        <s v="SUV"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x v="0"/>
    <m/>
    <n v="67142.86"/>
    <n v="79900"/>
    <s v="Audi A6 allroad quattro 3.0 TDI 200kW"/>
    <n v="51302.52"/>
    <n v="61050"/>
    <n v="15840"/>
    <n v="18850"/>
    <x v="0"/>
  </r>
  <r>
    <x v="1"/>
    <m/>
    <n v="31932.77"/>
    <n v="38000"/>
    <s v="BMW 218 i Active Tourer"/>
    <n v="24789.919999999998"/>
    <n v="29500"/>
    <n v="7143"/>
    <n v="8500"/>
    <x v="1"/>
  </r>
  <r>
    <x v="2"/>
    <m/>
    <n v="34957.980000000003"/>
    <n v="41600"/>
    <s v="BMW 218 i Active Tourer Sport Line"/>
    <n v="28865.55"/>
    <n v="34350"/>
    <n v="6092"/>
    <n v="7250"/>
    <x v="1"/>
  </r>
  <r>
    <x v="3"/>
    <s v="x"/>
    <n v="130252.1"/>
    <n v="155000"/>
    <s v="Porsche 911 Carrera 4S Cabrio"/>
    <n v="127948.74"/>
    <n v="152259"/>
    <n v="2303"/>
    <n v="2741"/>
    <x v="2"/>
  </r>
  <r>
    <x v="4"/>
    <s v="x"/>
    <n v="115966.39"/>
    <n v="138000"/>
    <s v="Porsche 911 Carrera 4S"/>
    <n v="107545.38"/>
    <n v="127979"/>
    <n v="8421"/>
    <n v="10021"/>
    <x v="2"/>
  </r>
  <r>
    <x v="5"/>
    <s v="x"/>
    <s v="nicht förderfähig gemäß FRL"/>
    <s v="nicht förderfähig gemäß FRL"/>
    <s v="BMW 220i Active Tourer"/>
    <m/>
    <m/>
    <m/>
    <m/>
    <x v="3"/>
  </r>
  <r>
    <x v="6"/>
    <s v="x"/>
    <n v="47058.82"/>
    <n v="56000"/>
    <s v="BMW 530i"/>
    <n v="44621.85"/>
    <n v="53100"/>
    <n v="2437"/>
    <n v="2900"/>
    <x v="4"/>
  </r>
  <r>
    <x v="7"/>
    <s v="x"/>
    <n v="89411.76"/>
    <n v="106400"/>
    <s v="BMW 730 Ld"/>
    <n v="78907.56"/>
    <n v="93900"/>
    <n v="10504"/>
    <n v="12500"/>
    <x v="5"/>
  </r>
  <r>
    <x v="8"/>
    <s v="x"/>
    <s v="nicht förderfähig gemäß FRL"/>
    <s v="nicht förderfähig gemäß FRL"/>
    <m/>
    <n v="0"/>
    <n v="0"/>
    <n v="0"/>
    <n v="0"/>
    <x v="5"/>
  </r>
  <r>
    <x v="9"/>
    <m/>
    <n v="21235.29"/>
    <n v="25270"/>
    <s v="Fiat 500c"/>
    <n v="13016.81"/>
    <n v="15490"/>
    <n v="8218"/>
    <n v="9780"/>
    <x v="6"/>
  </r>
  <r>
    <x v="10"/>
    <m/>
    <n v="18319.330000000002"/>
    <n v="21800"/>
    <s v="Citroën C1 Vti 72 Live (5 Türer)"/>
    <n v="8991.6"/>
    <n v="10700"/>
    <n v="9328"/>
    <n v="11100"/>
    <x v="6"/>
  </r>
  <r>
    <x v="11"/>
    <m/>
    <n v="13361.34"/>
    <n v="15900"/>
    <s v="Hyundai i10"/>
    <n v="8394.9599999999991"/>
    <n v="9990"/>
    <n v="4966"/>
    <n v="5910"/>
    <x v="6"/>
  </r>
  <r>
    <x v="12"/>
    <m/>
    <n v="14621.85"/>
    <n v="17400"/>
    <s v="Hyundai i10"/>
    <n v="8394.9599999999991"/>
    <n v="9990"/>
    <n v="6227"/>
    <n v="7410"/>
    <x v="6"/>
  </r>
  <r>
    <x v="13"/>
    <m/>
    <n v="16722.689999999999"/>
    <n v="19900"/>
    <s v="Hyundai i10"/>
    <n v="8394.9599999999991"/>
    <n v="9990"/>
    <n v="8328"/>
    <n v="9910"/>
    <x v="6"/>
  </r>
  <r>
    <x v="14"/>
    <s v="x"/>
    <n v="25126.05"/>
    <n v="29900"/>
    <s v="Hyundai i30 5T 1.4 T­GDI, 6­Gang, 103 kW"/>
    <n v="19033.61"/>
    <n v="22650"/>
    <n v="6092"/>
    <n v="7250"/>
    <x v="3"/>
  </r>
  <r>
    <x v="15"/>
    <m/>
    <n v="27983.19"/>
    <n v="33300"/>
    <s v="Hyundai i30 5T 1.4 T­GDI, 6­Gang, 103 kW"/>
    <n v="19033.61"/>
    <n v="22650"/>
    <n v="8950"/>
    <n v="10650"/>
    <x v="3"/>
  </r>
  <r>
    <x v="16"/>
    <m/>
    <n v="29075.63"/>
    <n v="34600"/>
    <s v="Hyundai Kona"/>
    <n v="17310.919999999998"/>
    <n v="20600"/>
    <n v="11765"/>
    <n v="14000"/>
    <x v="0"/>
  </r>
  <r>
    <x v="17"/>
    <m/>
    <n v="65747.899999999994"/>
    <n v="78240"/>
    <s v="Jaguar F-Pace 30t AWD"/>
    <n v="47689.08"/>
    <n v="56750"/>
    <n v="18059"/>
    <n v="21490"/>
    <x v="0"/>
  </r>
  <r>
    <x v="18"/>
    <m/>
    <n v="24781.51"/>
    <n v="29490"/>
    <s v="Kia Soul"/>
    <n v="14487.39"/>
    <n v="17240"/>
    <n v="10294"/>
    <n v="12250"/>
    <x v="7"/>
  </r>
  <r>
    <x v="19"/>
    <s v="x"/>
    <n v="27521"/>
    <n v="32750"/>
    <s v="Kia Ceed SW 1.4 T-GDI "/>
    <n v="19403"/>
    <n v="23090"/>
    <n v="8118"/>
    <n v="9660"/>
    <x v="3"/>
  </r>
  <r>
    <x v="20"/>
    <m/>
    <n v="28815"/>
    <n v="34290"/>
    <s v="Kia Ceed SW 1.4 T-GDI "/>
    <n v="19403"/>
    <n v="23090"/>
    <n v="9412"/>
    <n v="11200"/>
    <x v="3"/>
  </r>
  <r>
    <x v="21"/>
    <m/>
    <n v="32008"/>
    <n v="38090"/>
    <s v="Kia Ceed SW 1.4 T-GDI "/>
    <n v="19403"/>
    <n v="23090"/>
    <n v="12605"/>
    <n v="15000"/>
    <x v="3"/>
  </r>
  <r>
    <x v="22"/>
    <s v="x"/>
    <n v="34235.29"/>
    <n v="40740"/>
    <s v="Kia Optima 2.0 CVVL"/>
    <n v="24109.24"/>
    <n v="28690"/>
    <n v="10126"/>
    <n v="12050"/>
    <x v="8"/>
  </r>
  <r>
    <x v="23"/>
    <s v="x"/>
    <s v="nicht förderfähig gemäß FRL"/>
    <s v="nicht förderfähig gemäß FRL"/>
    <s v="Land Rover Range Rover Sport 3.0 TDV6"/>
    <m/>
    <m/>
    <m/>
    <m/>
    <x v="0"/>
  </r>
  <r>
    <x v="24"/>
    <s v="x"/>
    <s v="nicht förderfähig gemäß FRL"/>
    <s v="nicht förderfähig gemäß FRL"/>
    <s v="Land Rover Range Rover 3.0 TDV6"/>
    <m/>
    <m/>
    <m/>
    <m/>
    <x v="0"/>
  </r>
  <r>
    <x v="25"/>
    <m/>
    <n v="18058.82"/>
    <n v="21490"/>
    <s v="Mercedes Benz smart 52 kW"/>
    <n v="9382.35"/>
    <n v="11165"/>
    <n v="8676"/>
    <n v="10325"/>
    <x v="6"/>
  </r>
  <r>
    <x v="26"/>
    <m/>
    <n v="18991.599999999999"/>
    <n v="22600"/>
    <s v="Mercedes Benz smart forfour 52 kW"/>
    <n v="9936.9699999999993"/>
    <n v="11825"/>
    <n v="9055"/>
    <n v="10775"/>
    <x v="1"/>
  </r>
  <r>
    <x v="27"/>
    <s v="x"/>
    <n v="46300"/>
    <n v="55097"/>
    <s v="Mercedes Benz E 300"/>
    <n v="44600"/>
    <n v="53074"/>
    <n v="1700"/>
    <n v="2023"/>
    <x v="4"/>
  </r>
  <r>
    <x v="28"/>
    <s v="x"/>
    <n v="46030"/>
    <n v="54775.7"/>
    <s v="Mercedes Benz E 300 d"/>
    <n v="43340"/>
    <n v="51574.6"/>
    <n v="2690"/>
    <n v="3201"/>
    <x v="4"/>
  </r>
  <r>
    <x v="29"/>
    <m/>
    <n v="44990"/>
    <n v="53538.1"/>
    <s v="Mercedes Benz Vito Kastenwagen Worker"/>
    <n v="18490"/>
    <n v="22003.1"/>
    <n v="26500"/>
    <n v="31535"/>
    <x v="9"/>
  </r>
  <r>
    <x v="30"/>
    <s v="x"/>
    <n v="31924.37"/>
    <n v="37990"/>
    <s v="Mitsubishi Outlander"/>
    <n v="21756.3"/>
    <n v="25890"/>
    <n v="10168"/>
    <n v="12100"/>
    <x v="0"/>
  </r>
  <r>
    <x v="31"/>
    <m/>
    <n v="30924.37"/>
    <n v="36800"/>
    <s v="Nissan Pulsar Visia"/>
    <n v="15537.82"/>
    <n v="18490"/>
    <n v="15387"/>
    <n v="18310"/>
    <x v="3"/>
  </r>
  <r>
    <x v="32"/>
    <m/>
    <n v="28660"/>
    <n v="34105.4"/>
    <s v="Nissan NV200 Kasten"/>
    <n v="15350"/>
    <n v="18266.5"/>
    <n v="13310"/>
    <n v="15839"/>
    <x v="9"/>
  </r>
  <r>
    <x v="33"/>
    <m/>
    <n v="36498.32"/>
    <n v="43433"/>
    <s v="Nissan NV200 Evalia 5-Sitzer"/>
    <n v="19571.43"/>
    <n v="23290"/>
    <n v="16927"/>
    <n v="20143"/>
    <x v="9"/>
  </r>
  <r>
    <x v="34"/>
    <m/>
    <n v="37168.07"/>
    <n v="44230"/>
    <s v="Nissan NV200 Evalia 7-Sitzer"/>
    <n v="21193.279999999999"/>
    <n v="25220"/>
    <n v="15975"/>
    <n v="19010"/>
    <x v="9"/>
  </r>
  <r>
    <x v="35"/>
    <m/>
    <n v="36126.050000000003"/>
    <n v="42990"/>
    <s v="Opel Astra 1.4 Direct Injection Turbo (Start/Stop)"/>
    <n v="20684.87"/>
    <n v="24615"/>
    <n v="15441"/>
    <n v="18375"/>
    <x v="3"/>
  </r>
  <r>
    <x v="36"/>
    <m/>
    <n v="21290"/>
    <n v="25335.1"/>
    <s v="Peugeot Partner (L1) BlueHDi 75"/>
    <n v="16338.66"/>
    <n v="19443"/>
    <n v="4951"/>
    <n v="5892"/>
    <x v="9"/>
  </r>
  <r>
    <x v="37"/>
    <m/>
    <n v="22340"/>
    <n v="26584.6"/>
    <s v="Peugeot Partner (L2) Blue Hdi 75"/>
    <n v="19079.830000000002"/>
    <n v="22705"/>
    <n v="3260"/>
    <n v="3880"/>
    <x v="9"/>
  </r>
  <r>
    <x v="38"/>
    <m/>
    <n v="18319.330000000002"/>
    <n v="21800"/>
    <s v="Peugeot 108 5-Türer Vti 72"/>
    <n v="10462.18"/>
    <n v="12450"/>
    <n v="7857"/>
    <n v="9350"/>
    <x v="6"/>
  </r>
  <r>
    <x v="39"/>
    <m/>
    <n v="23618.49"/>
    <n v="28106"/>
    <s v="Piaggio Porter (alle Versionen)"/>
    <n v="12894.96"/>
    <n v="15345"/>
    <n v="10724"/>
    <n v="12761"/>
    <x v="9"/>
  </r>
  <r>
    <x v="40"/>
    <s v="x"/>
    <s v="nicht förderfähig gemäß FRL"/>
    <s v="nicht förderfähig gemäß FRL"/>
    <m/>
    <n v="0"/>
    <n v="0"/>
    <n v="0"/>
    <n v="0"/>
    <x v="10"/>
  </r>
  <r>
    <x v="41"/>
    <s v="x"/>
    <s v="nicht förderfähig gemäß FRL"/>
    <s v="nicht förderfähig gemäß FRL"/>
    <m/>
    <n v="0"/>
    <n v="0"/>
    <n v="0"/>
    <n v="0"/>
    <x v="10"/>
  </r>
  <r>
    <x v="42"/>
    <s v="x"/>
    <s v="nicht förderfähig gemäß FRL"/>
    <s v="nicht förderfähig gemäß FRL"/>
    <m/>
    <n v="0"/>
    <n v="0"/>
    <n v="0"/>
    <n v="0"/>
    <x v="10"/>
  </r>
  <r>
    <x v="43"/>
    <m/>
    <n v="18403.36"/>
    <n v="21900"/>
    <s v="Renault Clio Limited 5-türig"/>
    <n v="13016.81"/>
    <n v="15490"/>
    <n v="5387"/>
    <n v="6410"/>
    <x v="1"/>
  </r>
  <r>
    <x v="44"/>
    <m/>
    <n v="25126.05"/>
    <n v="29900"/>
    <s v="Renault Clio Limited 5-türig"/>
    <n v="13016.81"/>
    <n v="15490"/>
    <n v="12109"/>
    <n v="14410"/>
    <x v="1"/>
  </r>
  <r>
    <x v="45"/>
    <m/>
    <n v="21932.77"/>
    <n v="26100"/>
    <s v="Renault Clio Limited 5-türig"/>
    <n v="13016.81"/>
    <n v="15490"/>
    <n v="8916"/>
    <n v="10610"/>
    <x v="1"/>
  </r>
  <r>
    <x v="46"/>
    <m/>
    <n v="28655.46"/>
    <n v="34100"/>
    <s v="Renault Clio Limited 5-türig"/>
    <n v="13016.81"/>
    <n v="15490"/>
    <n v="15639"/>
    <n v="18610"/>
    <x v="1"/>
  </r>
  <r>
    <x v="47"/>
    <m/>
    <n v="20820"/>
    <n v="24775.8"/>
    <s v="Renault Kangoo Rapid Compact (2-Sitzer)"/>
    <n v="14310"/>
    <n v="17028.900000000001"/>
    <n v="6510"/>
    <n v="7747"/>
    <x v="9"/>
  </r>
  <r>
    <x v="48"/>
    <m/>
    <n v="29920"/>
    <n v="35604.800000000003"/>
    <s v="Renault Kangoo Rapid Compact (2-Sitzer)"/>
    <n v="14310"/>
    <n v="17028.900000000001"/>
    <n v="15610"/>
    <n v="18576"/>
    <x v="9"/>
  </r>
  <r>
    <x v="49"/>
    <m/>
    <n v="22020"/>
    <n v="26203.8"/>
    <s v="Renault Kangoo Rapid Maxi"/>
    <n v="18600"/>
    <n v="22134"/>
    <n v="3420"/>
    <n v="4070"/>
    <x v="9"/>
  </r>
  <r>
    <x v="50"/>
    <m/>
    <n v="31120"/>
    <n v="37032.800000000003"/>
    <s v="Renault Kangoo Rapid Maxi"/>
    <n v="18600"/>
    <n v="22134"/>
    <n v="12520"/>
    <n v="14899"/>
    <x v="9"/>
  </r>
  <r>
    <x v="51"/>
    <m/>
    <n v="22820"/>
    <n v="27155.8"/>
    <s v="Renault Kangoo Rapid Maxi (Combi)"/>
    <n v="19600"/>
    <n v="23324"/>
    <n v="3220"/>
    <n v="3832"/>
    <x v="9"/>
  </r>
  <r>
    <x v="52"/>
    <m/>
    <n v="31920"/>
    <n v="37984.800000000003"/>
    <s v="Renault Kangoo Rapid Maxi (Combi)"/>
    <n v="19600"/>
    <n v="23324"/>
    <n v="12320"/>
    <n v="14661"/>
    <x v="9"/>
  </r>
  <r>
    <x v="53"/>
    <m/>
    <n v="23220"/>
    <n v="27631.8"/>
    <s v="Renault Kangoo Rapid Maxi (Doppelkabine)"/>
    <n v="19847.060000000001"/>
    <n v="23618"/>
    <n v="3373"/>
    <n v="4014"/>
    <x v="9"/>
  </r>
  <r>
    <x v="54"/>
    <m/>
    <n v="32320"/>
    <n v="38460.800000000003"/>
    <s v="Renault Kangoo Rapid Maxi (Doppelkabine)"/>
    <n v="19847.060000000001"/>
    <n v="23618"/>
    <n v="12473"/>
    <n v="14843"/>
    <x v="9"/>
  </r>
  <r>
    <x v="55"/>
    <m/>
    <n v="64000"/>
    <n v="76160"/>
    <s v="Renault Master Kasten (alle Versionen)"/>
    <n v="31560"/>
    <n v="37556.400000000001"/>
    <n v="32440"/>
    <n v="38604"/>
    <x v="9"/>
  </r>
  <r>
    <x v="56"/>
    <m/>
    <n v="62000"/>
    <n v="73780"/>
    <s v="Renault Master Plattform-FG (alle Versionen)"/>
    <n v="28120"/>
    <n v="33462.799999999996"/>
    <n v="33880"/>
    <n v="40317"/>
    <x v="9"/>
  </r>
  <r>
    <x v="57"/>
    <m/>
    <n v="6428.57"/>
    <n v="7650"/>
    <s v="Quad 400 ccm"/>
    <n v="3067.23"/>
    <n v="3650"/>
    <n v="3361"/>
    <n v="4000"/>
    <x v="11"/>
  </r>
  <r>
    <x v="58"/>
    <m/>
    <n v="5840.34"/>
    <n v="6950"/>
    <s v="Quad 300 ccm"/>
    <n v="2478.9899999999998"/>
    <n v="2950"/>
    <n v="3361"/>
    <n v="4000"/>
    <x v="11"/>
  </r>
  <r>
    <x v="59"/>
    <m/>
    <n v="48500"/>
    <n v="57715"/>
    <s v="Renault Master Ecoline L1H1 2,8 t"/>
    <n v="23290"/>
    <n v="27715.1"/>
    <n v="25210"/>
    <n v="30000"/>
    <x v="9"/>
  </r>
  <r>
    <x v="60"/>
    <m/>
    <n v="35950"/>
    <n v="42780.5"/>
    <s v="Nissan NV200 Kasten"/>
    <n v="15350"/>
    <n v="18266.5"/>
    <n v="20600"/>
    <n v="24514"/>
    <x v="9"/>
  </r>
  <r>
    <x v="61"/>
    <m/>
    <n v="40950"/>
    <n v="48730.5"/>
    <s v="Nissan NV200 Kasten"/>
    <n v="15350"/>
    <n v="18266.5"/>
    <n v="25600"/>
    <n v="30464"/>
    <x v="9"/>
  </r>
  <r>
    <x v="62"/>
    <m/>
    <n v="45450"/>
    <n v="54085.5"/>
    <s v="Renault Master Ecoline L1H1 2,8 t"/>
    <n v="23290"/>
    <n v="27715.1"/>
    <n v="22160"/>
    <n v="26370"/>
    <x v="9"/>
  </r>
  <r>
    <x v="63"/>
    <m/>
    <n v="67000"/>
    <n v="79730"/>
    <s v="Ford Transit 350 L4H3"/>
    <n v="32500"/>
    <n v="39448.5"/>
    <n v="34500"/>
    <n v="40282"/>
    <x v="9"/>
  </r>
  <r>
    <x v="64"/>
    <m/>
    <n v="68890.759999999995"/>
    <n v="81980"/>
    <s v="BMW 640i GT"/>
    <n v="57899.16"/>
    <n v="68900"/>
    <n v="10992"/>
    <n v="13080"/>
    <x v="5"/>
  </r>
  <r>
    <x v="65"/>
    <m/>
    <n v="73092.44"/>
    <n v="86980"/>
    <s v="BMW 640i GT"/>
    <n v="57899.16"/>
    <n v="68900"/>
    <n v="15193"/>
    <n v="18080"/>
    <x v="5"/>
  </r>
  <r>
    <x v="66"/>
    <m/>
    <n v="68890.759999999995"/>
    <n v="81980"/>
    <s v="Mercedes Benz E200 4MATIC"/>
    <n v="43545"/>
    <n v="51818.55"/>
    <n v="25346"/>
    <n v="30161"/>
    <x v="5"/>
  </r>
  <r>
    <x v="67"/>
    <m/>
    <n v="73092.44"/>
    <n v="86980"/>
    <s v="Mercedes Benz E400d 4MATIC"/>
    <n v="55050"/>
    <n v="65509.5"/>
    <n v="18042"/>
    <n v="21471"/>
    <x v="5"/>
  </r>
  <r>
    <x v="68"/>
    <m/>
    <n v="76470.59"/>
    <n v="91000"/>
    <s v="BMW X6 xDrive40D"/>
    <n v="66134.45"/>
    <n v="78700"/>
    <n v="10336"/>
    <n v="12300"/>
    <x v="0"/>
  </r>
  <r>
    <x v="69"/>
    <m/>
    <n v="47378.15"/>
    <n v="56380"/>
    <s v="BMW 330i "/>
    <n v="37605.040000000001"/>
    <n v="44750"/>
    <n v="9773"/>
    <n v="11630"/>
    <x v="8"/>
  </r>
  <r>
    <x v="70"/>
    <s v="x"/>
    <n v="31554.62"/>
    <n v="37550"/>
    <s v="Toyota Corolla 1.2 Comfort"/>
    <n v="19991.599999999999"/>
    <n v="23790"/>
    <n v="11563"/>
    <n v="13760"/>
    <x v="3"/>
  </r>
  <r>
    <x v="71"/>
    <m/>
    <n v="19306.72"/>
    <n v="22975"/>
    <s v="Volkswagen move up! 55KW 5 Gang"/>
    <n v="9945.3799999999992"/>
    <n v="11835"/>
    <n v="9361"/>
    <n v="11140"/>
    <x v="6"/>
  </r>
  <r>
    <x v="72"/>
    <m/>
    <n v="20079.830000000002"/>
    <n v="23895"/>
    <s v="Volkswagen load up!"/>
    <n v="9285.7099999999991"/>
    <n v="11050"/>
    <n v="10794"/>
    <n v="12845"/>
    <x v="6"/>
  </r>
  <r>
    <x v="73"/>
    <m/>
    <n v="30168.07"/>
    <n v="35900"/>
    <s v="Volkswagen Golf 85 KW TSI CL"/>
    <n v="19760.5"/>
    <n v="23515"/>
    <n v="10408"/>
    <n v="12385"/>
    <x v="3"/>
  </r>
  <r>
    <x v="74"/>
    <s v="x"/>
    <n v="31008.400000000001"/>
    <n v="36900"/>
    <s v="Volkswagen Golf 1,5 TSI ACT 110 KW CL"/>
    <n v="22075.63"/>
    <n v="26270"/>
    <n v="8933"/>
    <n v="10630"/>
    <x v="3"/>
  </r>
  <r>
    <x v="75"/>
    <s v="x"/>
    <n v="37184.870000000003"/>
    <n v="44250"/>
    <s v="Volkswagen Passat 132 KW TSI CL"/>
    <n v="27180.67"/>
    <n v="32345"/>
    <n v="10004"/>
    <n v="11905"/>
    <x v="8"/>
  </r>
  <r>
    <x v="76"/>
    <m/>
    <n v="69536"/>
    <n v="82747.839999999997"/>
    <s v="VW Crafter 30 (75 kW / 102 PS)"/>
    <n v="28916"/>
    <n v="34410.04"/>
    <n v="40620"/>
    <n v="48338"/>
    <x v="9"/>
  </r>
  <r>
    <x v="77"/>
    <s v="x"/>
    <n v="50504.2"/>
    <n v="60100"/>
    <s v="Volvo V60 T6 AWD Momentum"/>
    <n v="41596.639999999999"/>
    <n v="49500"/>
    <n v="8908"/>
    <n v="10600"/>
    <x v="8"/>
  </r>
  <r>
    <x v="78"/>
    <s v="x"/>
    <n v="59705.88"/>
    <n v="71050"/>
    <s v="Volvo S90 T6 AWD Momentum"/>
    <n v="49033.61"/>
    <n v="58350"/>
    <n v="10672"/>
    <n v="12700"/>
    <x v="4"/>
  </r>
  <r>
    <x v="79"/>
    <s v="x"/>
    <n v="62268.91"/>
    <n v="74100"/>
    <s v="Volvo V90 T6 AWD Momentum"/>
    <n v="51596.639999999999"/>
    <n v="61400"/>
    <n v="10672"/>
    <n v="12700"/>
    <x v="4"/>
  </r>
  <r>
    <x v="80"/>
    <s v="x"/>
    <s v="nicht förderfähig gemäß FRL"/>
    <s v="nicht förderfähig gemäß FRL"/>
    <s v="Volvo XC 60 T6 AWD Momentum"/>
    <m/>
    <m/>
    <m/>
    <m/>
    <x v="0"/>
  </r>
  <r>
    <x v="81"/>
    <s v="x"/>
    <s v="nicht förderfähig gemäß FRL"/>
    <s v="nicht förderfähig gemäß FRL"/>
    <s v="Volvo XC 90 T6 AWD Momentu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Daten" updatedVersion="4" showMemberPropertyTips="0" useAutoFormatting="1" itemPrintTitles="1" createdVersion="1" indent="0" compact="0" compactData="0" gridDropZones="1">
  <location ref="A3:C99" firstHeaderRow="2" firstDataRow="2" firstDataCol="2"/>
  <pivotFields count="10">
    <pivotField axis="axisRow" compact="0" outline="0" subtotalTop="0" showAll="0" includeNewItemsInFilter="1">
      <items count="119">
        <item m="1" x="97"/>
        <item x="0"/>
        <item m="1" x="89"/>
        <item x="5"/>
        <item m="1" x="86"/>
        <item x="6"/>
        <item m="1" x="101"/>
        <item m="1" x="117"/>
        <item m="1" x="110"/>
        <item x="1"/>
        <item m="1" x="90"/>
        <item m="1" x="114"/>
        <item x="2"/>
        <item m="1" x="116"/>
        <item m="1" x="105"/>
        <item m="1" x="111"/>
        <item m="1" x="107"/>
        <item m="1" x="108"/>
        <item m="1" x="106"/>
        <item m="1" x="109"/>
        <item x="10"/>
        <item x="9"/>
        <item x="11"/>
        <item x="12"/>
        <item x="13"/>
        <item m="1" x="103"/>
        <item x="15"/>
        <item x="14"/>
        <item x="16"/>
        <item x="17"/>
        <item x="20"/>
        <item x="21"/>
        <item x="19"/>
        <item m="1" x="88"/>
        <item x="18"/>
        <item x="24"/>
        <item x="23"/>
        <item m="1" x="112"/>
        <item m="1" x="83"/>
        <item x="29"/>
        <item m="1" x="85"/>
        <item m="1" x="82"/>
        <item m="1" x="94"/>
        <item m="1" x="95"/>
        <item x="26"/>
        <item x="25"/>
        <item x="30"/>
        <item x="33"/>
        <item x="34"/>
        <item x="32"/>
        <item m="1" x="98"/>
        <item x="31"/>
        <item x="35"/>
        <item m="1" x="84"/>
        <item m="1" x="113"/>
        <item m="1" x="92"/>
        <item m="1" x="102"/>
        <item x="38"/>
        <item x="36"/>
        <item x="37"/>
        <item x="39"/>
        <item x="42"/>
        <item x="40"/>
        <item x="41"/>
        <item x="50"/>
        <item x="49"/>
        <item x="52"/>
        <item x="51"/>
        <item x="48"/>
        <item x="47"/>
        <item x="54"/>
        <item x="53"/>
        <item x="55"/>
        <item x="56"/>
        <item x="58"/>
        <item x="57"/>
        <item x="44"/>
        <item x="43"/>
        <item x="46"/>
        <item x="45"/>
        <item x="59"/>
        <item x="60"/>
        <item x="61"/>
        <item m="1" x="99"/>
        <item x="62"/>
        <item x="63"/>
        <item x="69"/>
        <item m="1" x="100"/>
        <item m="1" x="91"/>
        <item m="1" x="87"/>
        <item m="1" x="96"/>
        <item m="1" x="93"/>
        <item m="1" x="115"/>
        <item x="70"/>
        <item x="76"/>
        <item x="73"/>
        <item x="72"/>
        <item x="71"/>
        <item x="74"/>
        <item m="1" x="104"/>
        <item x="78"/>
        <item x="77"/>
        <item x="79"/>
        <item x="80"/>
        <item x="81"/>
        <item x="64"/>
        <item x="65"/>
        <item x="66"/>
        <item x="67"/>
        <item x="3"/>
        <item x="4"/>
        <item x="7"/>
        <item x="8"/>
        <item x="22"/>
        <item x="27"/>
        <item x="28"/>
        <item x="68"/>
        <item x="75"/>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axis="axisRow" compact="0" outline="0" subtotalTop="0" showAll="0" includeNewItemsInFilter="1">
      <items count="15">
        <item m="1" x="12"/>
        <item x="1"/>
        <item x="3"/>
        <item x="11"/>
        <item x="6"/>
        <item x="7"/>
        <item x="8"/>
        <item x="4"/>
        <item x="5"/>
        <item x="2"/>
        <item m="1" x="13"/>
        <item x="9"/>
        <item x="10"/>
        <item x="0"/>
        <item t="default"/>
      </items>
    </pivotField>
  </pivotFields>
  <rowFields count="2">
    <field x="9"/>
    <field x="0"/>
  </rowFields>
  <rowItems count="95">
    <i>
      <x v="1"/>
      <x v="9"/>
    </i>
    <i r="1">
      <x v="12"/>
    </i>
    <i r="1">
      <x v="44"/>
    </i>
    <i r="1">
      <x v="76"/>
    </i>
    <i r="1">
      <x v="77"/>
    </i>
    <i r="1">
      <x v="78"/>
    </i>
    <i r="1">
      <x v="79"/>
    </i>
    <i t="default">
      <x v="1"/>
    </i>
    <i>
      <x v="2"/>
      <x v="3"/>
    </i>
    <i r="1">
      <x v="26"/>
    </i>
    <i r="1">
      <x v="27"/>
    </i>
    <i r="1">
      <x v="30"/>
    </i>
    <i r="1">
      <x v="31"/>
    </i>
    <i r="1">
      <x v="32"/>
    </i>
    <i r="1">
      <x v="51"/>
    </i>
    <i r="1">
      <x v="52"/>
    </i>
    <i r="1">
      <x v="93"/>
    </i>
    <i r="1">
      <x v="95"/>
    </i>
    <i r="1">
      <x v="98"/>
    </i>
    <i t="default">
      <x v="2"/>
    </i>
    <i>
      <x v="3"/>
      <x v="74"/>
    </i>
    <i r="1">
      <x v="75"/>
    </i>
    <i t="default">
      <x v="3"/>
    </i>
    <i>
      <x v="4"/>
      <x v="20"/>
    </i>
    <i r="1">
      <x v="21"/>
    </i>
    <i r="1">
      <x v="22"/>
    </i>
    <i r="1">
      <x v="23"/>
    </i>
    <i r="1">
      <x v="24"/>
    </i>
    <i r="1">
      <x v="45"/>
    </i>
    <i r="1">
      <x v="57"/>
    </i>
    <i r="1">
      <x v="96"/>
    </i>
    <i r="1">
      <x v="97"/>
    </i>
    <i t="default">
      <x v="4"/>
    </i>
    <i>
      <x v="5"/>
      <x v="34"/>
    </i>
    <i t="default">
      <x v="5"/>
    </i>
    <i>
      <x v="6"/>
      <x v="86"/>
    </i>
    <i r="1">
      <x v="101"/>
    </i>
    <i r="1">
      <x v="113"/>
    </i>
    <i r="1">
      <x v="117"/>
    </i>
    <i t="default">
      <x v="6"/>
    </i>
    <i>
      <x v="7"/>
      <x v="5"/>
    </i>
    <i r="1">
      <x v="100"/>
    </i>
    <i r="1">
      <x v="102"/>
    </i>
    <i r="1">
      <x v="114"/>
    </i>
    <i r="1">
      <x v="115"/>
    </i>
    <i t="default">
      <x v="7"/>
    </i>
    <i>
      <x v="8"/>
      <x v="105"/>
    </i>
    <i r="1">
      <x v="106"/>
    </i>
    <i r="1">
      <x v="107"/>
    </i>
    <i r="1">
      <x v="108"/>
    </i>
    <i r="1">
      <x v="111"/>
    </i>
    <i r="1">
      <x v="112"/>
    </i>
    <i t="default">
      <x v="8"/>
    </i>
    <i>
      <x v="9"/>
      <x v="109"/>
    </i>
    <i r="1">
      <x v="110"/>
    </i>
    <i t="default">
      <x v="9"/>
    </i>
    <i>
      <x v="11"/>
      <x v="39"/>
    </i>
    <i r="1">
      <x v="47"/>
    </i>
    <i r="1">
      <x v="48"/>
    </i>
    <i r="1">
      <x v="49"/>
    </i>
    <i r="1">
      <x v="58"/>
    </i>
    <i r="1">
      <x v="59"/>
    </i>
    <i r="1">
      <x v="60"/>
    </i>
    <i r="1">
      <x v="64"/>
    </i>
    <i r="1">
      <x v="65"/>
    </i>
    <i r="1">
      <x v="66"/>
    </i>
    <i r="1">
      <x v="67"/>
    </i>
    <i r="1">
      <x v="68"/>
    </i>
    <i r="1">
      <x v="69"/>
    </i>
    <i r="1">
      <x v="70"/>
    </i>
    <i r="1">
      <x v="71"/>
    </i>
    <i r="1">
      <x v="72"/>
    </i>
    <i r="1">
      <x v="73"/>
    </i>
    <i r="1">
      <x v="80"/>
    </i>
    <i r="1">
      <x v="81"/>
    </i>
    <i r="1">
      <x v="82"/>
    </i>
    <i r="1">
      <x v="84"/>
    </i>
    <i r="1">
      <x v="85"/>
    </i>
    <i r="1">
      <x v="94"/>
    </i>
    <i t="default">
      <x v="11"/>
    </i>
    <i>
      <x v="12"/>
      <x v="61"/>
    </i>
    <i r="1">
      <x v="62"/>
    </i>
    <i r="1">
      <x v="63"/>
    </i>
    <i t="default">
      <x v="12"/>
    </i>
    <i>
      <x v="13"/>
      <x v="1"/>
    </i>
    <i r="1">
      <x v="28"/>
    </i>
    <i r="1">
      <x v="29"/>
    </i>
    <i r="1">
      <x v="35"/>
    </i>
    <i r="1">
      <x v="36"/>
    </i>
    <i r="1">
      <x v="46"/>
    </i>
    <i r="1">
      <x v="103"/>
    </i>
    <i r="1">
      <x v="104"/>
    </i>
    <i r="1">
      <x v="116"/>
    </i>
    <i t="default">
      <x v="13"/>
    </i>
    <i t="grand">
      <x/>
    </i>
  </rowItems>
  <colItems count="1">
    <i/>
  </colItems>
  <dataFields count="1">
    <dataField name="Maximum von förderfähig brutto" fld="8" subtotal="max" baseField="0" baseItem="0"/>
  </dataFields>
  <formats count="18">
    <format dxfId="23">
      <pivotArea outline="0" fieldPosition="0">
        <references count="2">
          <reference field="0" count="1" selected="0">
            <x v="96"/>
          </reference>
          <reference field="9" count="1" selected="0">
            <x v="4"/>
          </reference>
        </references>
      </pivotArea>
    </format>
    <format dxfId="22">
      <pivotArea dataOnly="0" labelOnly="1" outline="0" fieldPosition="0">
        <references count="2">
          <reference field="0" count="1">
            <x v="96"/>
          </reference>
          <reference field="9" count="1" selected="0">
            <x v="4"/>
          </reference>
        </references>
      </pivotArea>
    </format>
    <format dxfId="21">
      <pivotArea outline="0" fieldPosition="0">
        <references count="2">
          <reference field="0" count="1" selected="0">
            <x v="52"/>
          </reference>
          <reference field="9" count="1" selected="0">
            <x v="2"/>
          </reference>
        </references>
      </pivotArea>
    </format>
    <format dxfId="20">
      <pivotArea dataOnly="0" labelOnly="1" outline="0" fieldPosition="0">
        <references count="2">
          <reference field="0" count="1">
            <x v="52"/>
          </reference>
          <reference field="9" count="1" selected="0">
            <x v="2"/>
          </reference>
        </references>
      </pivotArea>
    </format>
    <format dxfId="19">
      <pivotArea outline="0" fieldPosition="0">
        <references count="2">
          <reference field="0" count="1" selected="0">
            <x v="78"/>
          </reference>
          <reference field="9" count="1" selected="0">
            <x v="1"/>
          </reference>
        </references>
      </pivotArea>
    </format>
    <format dxfId="18">
      <pivotArea dataOnly="0" labelOnly="1" outline="0" fieldPosition="0">
        <references count="2">
          <reference field="0" count="1">
            <x v="78"/>
          </reference>
          <reference field="9" count="1" selected="0">
            <x v="1"/>
          </reference>
        </references>
      </pivotArea>
    </format>
    <format dxfId="17">
      <pivotArea outline="0" fieldPosition="0">
        <references count="2">
          <reference field="0" count="1" selected="0">
            <x v="33"/>
          </reference>
          <reference field="9" count="1" selected="0">
            <x v="6"/>
          </reference>
        </references>
      </pivotArea>
    </format>
    <format dxfId="16">
      <pivotArea dataOnly="0" labelOnly="1" outline="0" fieldPosition="0">
        <references count="2">
          <reference field="0" count="1">
            <x v="33"/>
          </reference>
          <reference field="9" count="1" selected="0">
            <x v="6"/>
          </reference>
        </references>
      </pivotArea>
    </format>
    <format dxfId="15">
      <pivotArea outline="0" fieldPosition="0">
        <references count="2">
          <reference field="0" count="1" selected="0">
            <x v="102"/>
          </reference>
          <reference field="9" count="1" selected="0">
            <x v="7"/>
          </reference>
        </references>
      </pivotArea>
    </format>
    <format dxfId="14">
      <pivotArea dataOnly="0" labelOnly="1" outline="0" fieldPosition="0">
        <references count="2">
          <reference field="0" count="1">
            <x v="102"/>
          </reference>
          <reference field="9" count="1" selected="0">
            <x v="7"/>
          </reference>
        </references>
      </pivotArea>
    </format>
    <format dxfId="13">
      <pivotArea outline="0" fieldPosition="0">
        <references count="2">
          <reference field="0" count="1" selected="0">
            <x v="94"/>
          </reference>
          <reference field="9" count="1" selected="0">
            <x v="11"/>
          </reference>
        </references>
      </pivotArea>
    </format>
    <format dxfId="12">
      <pivotArea dataOnly="0" labelOnly="1" outline="0" fieldPosition="0">
        <references count="2">
          <reference field="0" count="1">
            <x v="94"/>
          </reference>
          <reference field="9" count="1" selected="0">
            <x v="11"/>
          </reference>
        </references>
      </pivotArea>
    </format>
    <format dxfId="11">
      <pivotArea outline="0" fieldPosition="0">
        <references count="2">
          <reference field="0" count="1" selected="0">
            <x v="29"/>
          </reference>
          <reference field="9" count="1" selected="0">
            <x v="13"/>
          </reference>
        </references>
      </pivotArea>
    </format>
    <format dxfId="10">
      <pivotArea dataOnly="0" labelOnly="1" outline="0" fieldPosition="0">
        <references count="2">
          <reference field="0" count="1">
            <x v="29"/>
          </reference>
          <reference field="9" count="1" selected="0">
            <x v="13"/>
          </reference>
        </references>
      </pivotArea>
    </format>
    <format dxfId="9">
      <pivotArea outline="0" fieldPosition="0">
        <references count="2">
          <reference field="0" count="1" selected="0">
            <x v="106"/>
          </reference>
          <reference field="9" count="1" selected="0">
            <x v="8"/>
          </reference>
        </references>
      </pivotArea>
    </format>
    <format dxfId="8">
      <pivotArea dataOnly="0" labelOnly="1" outline="0" fieldPosition="0">
        <references count="2">
          <reference field="0" count="1">
            <x v="106"/>
          </reference>
          <reference field="9" count="1" selected="0">
            <x v="8"/>
          </reference>
        </references>
      </pivotArea>
    </format>
    <format dxfId="7">
      <pivotArea outline="0" fieldPosition="0">
        <references count="2">
          <reference field="0" count="1" selected="0">
            <x v="113"/>
          </reference>
          <reference field="9" count="1" selected="0">
            <x v="6"/>
          </reference>
        </references>
      </pivotArea>
    </format>
    <format dxfId="6">
      <pivotArea dataOnly="0" labelOnly="1" outline="0" fieldPosition="0">
        <references count="2">
          <reference field="0" count="1">
            <x v="113"/>
          </reference>
          <reference field="9" count="1" selected="0">
            <x v="6"/>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JAoNEIN" displayName="JAoNEIN" ref="P20:P22" totalsRowShown="0" headerRowDxfId="5">
  <autoFilter ref="P20:P22"/>
  <tableColumns count="1">
    <tableColumn id="1" name="JAoNEIN"/>
  </tableColumns>
  <tableStyleInfo name="TableStyleMedium2" showFirstColumn="0" showLastColumn="0" showRowStripes="1" showColumnStripes="0"/>
</table>
</file>

<file path=xl/tables/table2.xml><?xml version="1.0" encoding="utf-8"?>
<table xmlns="http://schemas.openxmlformats.org/spreadsheetml/2006/main" id="2" name="Antragsteller" displayName="Antragsteller" ref="Q20:Q22" totalsRowShown="0" headerRowDxfId="4">
  <autoFilter ref="Q20:Q22"/>
  <tableColumns count="1">
    <tableColumn id="1" name="Antragsteller"/>
  </tableColumns>
  <tableStyleInfo name="TableStyleMedium2" showFirstColumn="0" showLastColumn="0" showRowStripes="1" showColumnStripes="0"/>
</table>
</file>

<file path=xl/tables/table3.xml><?xml version="1.0" encoding="utf-8"?>
<table xmlns="http://schemas.openxmlformats.org/spreadsheetml/2006/main" id="3" name="Raumkategorie" displayName="Raumkategorie" ref="R20:R27" totalsRowShown="0" headerRowDxfId="3">
  <autoFilter ref="R20:R27"/>
  <tableColumns count="1">
    <tableColumn id="1" name="Raumkategorie"/>
  </tableColumns>
  <tableStyleInfo name="TableStyleMedium2" showFirstColumn="0" showLastColumn="0" showRowStripes="1" showColumnStripes="0"/>
</table>
</file>

<file path=xl/tables/table4.xml><?xml version="1.0" encoding="utf-8"?>
<table xmlns="http://schemas.openxmlformats.org/spreadsheetml/2006/main" id="4" name="Einsatzkontext" displayName="Einsatzkontext" ref="S20:S33" totalsRowShown="0" headerRowDxfId="2">
  <autoFilter ref="S20:S33"/>
  <tableColumns count="1">
    <tableColumn id="1" name="Einsatzkontext"/>
  </tableColumns>
  <tableStyleInfo name="TableStyleMedium2" showFirstColumn="0" showLastColumn="0" showRowStripes="1" showColumnStripes="0"/>
</table>
</file>

<file path=xl/tables/table5.xml><?xml version="1.0" encoding="utf-8"?>
<table xmlns="http://schemas.openxmlformats.org/spreadsheetml/2006/main" id="5" name="Standorttyp" displayName="Standorttyp" ref="T20:T27" totalsRowShown="0" headerRowDxfId="1">
  <autoFilter ref="T20:T27"/>
  <tableColumns count="1">
    <tableColumn id="1" name="Standortyp"/>
  </tableColumns>
  <tableStyleInfo name="TableStyleMedium2" showFirstColumn="0" showLastColumn="0" showRowStripes="1" showColumnStripes="0"/>
</table>
</file>

<file path=xl/tables/table6.xml><?xml version="1.0" encoding="utf-8"?>
<table xmlns="http://schemas.openxmlformats.org/spreadsheetml/2006/main" id="6" name="Beschilderung" displayName="Beschilderung" ref="U20:U23" totalsRowShown="0" headerRowDxfId="0">
  <autoFilter ref="U20:U23"/>
  <tableColumns count="1">
    <tableColumn id="1" name="Beschilderun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99"/>
  <sheetViews>
    <sheetView workbookViewId="0">
      <selection activeCell="H18" sqref="H18"/>
    </sheetView>
  </sheetViews>
  <sheetFormatPr baseColWidth="10" defaultRowHeight="14.25" x14ac:dyDescent="0.45"/>
  <cols>
    <col min="1" max="1" width="18" customWidth="1"/>
    <col min="2" max="2" width="54.3984375" customWidth="1"/>
    <col min="3" max="3" width="8.59765625" customWidth="1"/>
    <col min="8" max="8" width="44.3984375" bestFit="1" customWidth="1"/>
    <col min="10" max="10" width="26.3984375" customWidth="1"/>
  </cols>
  <sheetData>
    <row r="2" spans="1:9" ht="14.65" thickBot="1" x14ac:dyDescent="0.5"/>
    <row r="3" spans="1:9" x14ac:dyDescent="0.45">
      <c r="A3" s="64" t="s">
        <v>134</v>
      </c>
      <c r="B3" s="62"/>
      <c r="C3" s="67"/>
      <c r="G3" s="82" t="s">
        <v>134</v>
      </c>
      <c r="H3" s="83"/>
      <c r="I3" s="84"/>
    </row>
    <row r="4" spans="1:9" x14ac:dyDescent="0.45">
      <c r="A4" s="64" t="s">
        <v>95</v>
      </c>
      <c r="B4" s="64" t="s">
        <v>0</v>
      </c>
      <c r="C4" s="67" t="s">
        <v>122</v>
      </c>
      <c r="G4" s="85" t="s">
        <v>95</v>
      </c>
      <c r="H4" s="61" t="s">
        <v>0</v>
      </c>
      <c r="I4" s="86" t="s">
        <v>122</v>
      </c>
    </row>
    <row r="5" spans="1:9" x14ac:dyDescent="0.45">
      <c r="A5" s="61" t="s">
        <v>103</v>
      </c>
      <c r="B5" s="61" t="s">
        <v>97</v>
      </c>
      <c r="C5" s="68">
        <v>8500</v>
      </c>
      <c r="G5" s="85" t="s">
        <v>103</v>
      </c>
      <c r="H5" s="72" t="s">
        <v>53</v>
      </c>
      <c r="I5" s="87">
        <v>18610</v>
      </c>
    </row>
    <row r="6" spans="1:9" x14ac:dyDescent="0.45">
      <c r="A6" s="63"/>
      <c r="B6" s="65" t="s">
        <v>98</v>
      </c>
      <c r="C6" s="69">
        <v>7250</v>
      </c>
      <c r="G6" s="85" t="s">
        <v>111</v>
      </c>
      <c r="H6" s="72" t="s">
        <v>80</v>
      </c>
      <c r="I6" s="87">
        <v>18375</v>
      </c>
    </row>
    <row r="7" spans="1:9" x14ac:dyDescent="0.45">
      <c r="A7" s="63"/>
      <c r="B7" s="65" t="s">
        <v>78</v>
      </c>
      <c r="C7" s="69">
        <v>10775</v>
      </c>
      <c r="G7" s="85" t="s">
        <v>109</v>
      </c>
      <c r="H7" s="74" t="s">
        <v>67</v>
      </c>
      <c r="I7" s="88">
        <v>12845</v>
      </c>
    </row>
    <row r="8" spans="1:9" x14ac:dyDescent="0.45">
      <c r="A8" s="63"/>
      <c r="B8" s="65" t="s">
        <v>51</v>
      </c>
      <c r="C8" s="69">
        <v>14410</v>
      </c>
      <c r="G8" s="85" t="s">
        <v>104</v>
      </c>
      <c r="H8" s="72" t="s">
        <v>37</v>
      </c>
      <c r="I8" s="87">
        <v>12050</v>
      </c>
    </row>
    <row r="9" spans="1:9" x14ac:dyDescent="0.45">
      <c r="A9" s="63"/>
      <c r="B9" s="65" t="s">
        <v>50</v>
      </c>
      <c r="C9" s="69">
        <v>6410</v>
      </c>
      <c r="G9" s="85" t="s">
        <v>106</v>
      </c>
      <c r="H9" s="72" t="s">
        <v>71</v>
      </c>
      <c r="I9" s="87">
        <v>12700</v>
      </c>
    </row>
    <row r="10" spans="1:9" x14ac:dyDescent="0.45">
      <c r="A10" s="63"/>
      <c r="B10" s="72" t="s">
        <v>53</v>
      </c>
      <c r="C10" s="73">
        <v>18610</v>
      </c>
      <c r="G10" s="85" t="s">
        <v>108</v>
      </c>
      <c r="H10" s="72" t="s">
        <v>102</v>
      </c>
      <c r="I10" s="87">
        <v>48338</v>
      </c>
    </row>
    <row r="11" spans="1:9" x14ac:dyDescent="0.45">
      <c r="A11" s="63"/>
      <c r="B11" s="65" t="s">
        <v>52</v>
      </c>
      <c r="C11" s="69">
        <v>10610</v>
      </c>
      <c r="G11" s="85" t="s">
        <v>135</v>
      </c>
      <c r="H11" s="72" t="s">
        <v>74</v>
      </c>
      <c r="I11" s="87">
        <v>21490</v>
      </c>
    </row>
    <row r="12" spans="1:9" ht="14.65" thickBot="1" x14ac:dyDescent="0.5">
      <c r="A12" s="61" t="s">
        <v>123</v>
      </c>
      <c r="B12" s="62"/>
      <c r="C12" s="68">
        <v>18610</v>
      </c>
      <c r="G12" s="89" t="s">
        <v>107</v>
      </c>
      <c r="H12" s="90" t="s">
        <v>138</v>
      </c>
      <c r="I12" s="91">
        <v>18080</v>
      </c>
    </row>
    <row r="13" spans="1:9" x14ac:dyDescent="0.45">
      <c r="A13" s="61" t="s">
        <v>111</v>
      </c>
      <c r="B13" s="61" t="s">
        <v>29</v>
      </c>
      <c r="C13" s="68"/>
    </row>
    <row r="14" spans="1:9" x14ac:dyDescent="0.45">
      <c r="A14" s="63"/>
      <c r="B14" s="65" t="s">
        <v>36</v>
      </c>
      <c r="C14" s="69">
        <v>10650</v>
      </c>
    </row>
    <row r="15" spans="1:9" x14ac:dyDescent="0.45">
      <c r="A15" s="63"/>
      <c r="B15" s="65" t="s">
        <v>35</v>
      </c>
      <c r="C15" s="69">
        <v>7250</v>
      </c>
    </row>
    <row r="16" spans="1:9" x14ac:dyDescent="0.45">
      <c r="A16" s="63"/>
      <c r="B16" s="65" t="s">
        <v>100</v>
      </c>
      <c r="C16" s="69">
        <v>11200</v>
      </c>
    </row>
    <row r="17" spans="1:6" x14ac:dyDescent="0.45">
      <c r="A17" s="63"/>
      <c r="B17" s="65" t="s">
        <v>101</v>
      </c>
      <c r="C17" s="69">
        <v>15000</v>
      </c>
    </row>
    <row r="18" spans="1:6" x14ac:dyDescent="0.45">
      <c r="A18" s="63"/>
      <c r="B18" s="65" t="s">
        <v>75</v>
      </c>
      <c r="C18" s="69">
        <v>9660</v>
      </c>
    </row>
    <row r="19" spans="1:6" x14ac:dyDescent="0.45">
      <c r="A19" s="63"/>
      <c r="B19" s="65" t="s">
        <v>40</v>
      </c>
      <c r="C19" s="69">
        <v>18310</v>
      </c>
    </row>
    <row r="20" spans="1:6" x14ac:dyDescent="0.45">
      <c r="A20" s="63"/>
      <c r="B20" s="72" t="s">
        <v>80</v>
      </c>
      <c r="C20" s="73">
        <v>18375</v>
      </c>
    </row>
    <row r="21" spans="1:6" x14ac:dyDescent="0.45">
      <c r="A21" s="63"/>
      <c r="B21" s="65" t="s">
        <v>65</v>
      </c>
      <c r="C21" s="69">
        <v>13760</v>
      </c>
    </row>
    <row r="22" spans="1:6" x14ac:dyDescent="0.45">
      <c r="A22" s="63"/>
      <c r="B22" s="65" t="s">
        <v>68</v>
      </c>
      <c r="C22" s="69">
        <v>12385</v>
      </c>
    </row>
    <row r="23" spans="1:6" x14ac:dyDescent="0.45">
      <c r="A23" s="63"/>
      <c r="B23" s="65" t="s">
        <v>69</v>
      </c>
      <c r="C23" s="69">
        <v>10630</v>
      </c>
    </row>
    <row r="24" spans="1:6" x14ac:dyDescent="0.45">
      <c r="A24" s="61" t="s">
        <v>124</v>
      </c>
      <c r="B24" s="62"/>
      <c r="C24" s="68">
        <v>18375</v>
      </c>
    </row>
    <row r="25" spans="1:6" x14ac:dyDescent="0.45">
      <c r="A25" s="61" t="s">
        <v>112</v>
      </c>
      <c r="B25" s="61" t="s">
        <v>63</v>
      </c>
      <c r="C25" s="68">
        <v>4000</v>
      </c>
    </row>
    <row r="26" spans="1:6" x14ac:dyDescent="0.45">
      <c r="A26" s="63"/>
      <c r="B26" s="65" t="s">
        <v>62</v>
      </c>
      <c r="C26" s="69">
        <v>4000</v>
      </c>
    </row>
    <row r="27" spans="1:6" x14ac:dyDescent="0.45">
      <c r="A27" s="61" t="s">
        <v>125</v>
      </c>
      <c r="B27" s="62"/>
      <c r="C27" s="68">
        <v>4000</v>
      </c>
    </row>
    <row r="28" spans="1:6" x14ac:dyDescent="0.45">
      <c r="A28" s="61" t="s">
        <v>109</v>
      </c>
      <c r="B28" s="61" t="s">
        <v>32</v>
      </c>
      <c r="C28" s="68">
        <v>11100</v>
      </c>
    </row>
    <row r="29" spans="1:6" x14ac:dyDescent="0.45">
      <c r="A29" s="63"/>
      <c r="B29" s="65" t="s">
        <v>31</v>
      </c>
      <c r="C29" s="69">
        <v>9780</v>
      </c>
    </row>
    <row r="30" spans="1:6" x14ac:dyDescent="0.45">
      <c r="A30" s="63"/>
      <c r="B30" s="65" t="s">
        <v>33</v>
      </c>
      <c r="C30" s="69">
        <v>5910</v>
      </c>
    </row>
    <row r="31" spans="1:6" x14ac:dyDescent="0.45">
      <c r="A31" s="63"/>
      <c r="B31" s="65" t="s">
        <v>28</v>
      </c>
      <c r="C31" s="69">
        <v>7410</v>
      </c>
    </row>
    <row r="32" spans="1:6" x14ac:dyDescent="0.45">
      <c r="A32" s="63"/>
      <c r="B32" s="65" t="s">
        <v>34</v>
      </c>
      <c r="C32" s="69">
        <v>9910</v>
      </c>
      <c r="F32" s="81"/>
    </row>
    <row r="33" spans="1:3" x14ac:dyDescent="0.45">
      <c r="A33" s="63"/>
      <c r="B33" s="65" t="s">
        <v>38</v>
      </c>
      <c r="C33" s="69">
        <v>10325</v>
      </c>
    </row>
    <row r="34" spans="1:3" x14ac:dyDescent="0.45">
      <c r="A34" s="63"/>
      <c r="B34" s="65" t="s">
        <v>47</v>
      </c>
      <c r="C34" s="69">
        <v>9350</v>
      </c>
    </row>
    <row r="35" spans="1:3" x14ac:dyDescent="0.45">
      <c r="A35" s="63"/>
      <c r="B35" s="72" t="s">
        <v>67</v>
      </c>
      <c r="C35" s="73">
        <v>12845</v>
      </c>
    </row>
    <row r="36" spans="1:3" x14ac:dyDescent="0.45">
      <c r="A36" s="63"/>
      <c r="B36" s="65" t="s">
        <v>66</v>
      </c>
      <c r="C36" s="69">
        <v>11140</v>
      </c>
    </row>
    <row r="37" spans="1:3" x14ac:dyDescent="0.45">
      <c r="A37" s="61" t="s">
        <v>126</v>
      </c>
      <c r="B37" s="62"/>
      <c r="C37" s="68">
        <v>12845</v>
      </c>
    </row>
    <row r="38" spans="1:3" x14ac:dyDescent="0.45">
      <c r="A38" s="61" t="s">
        <v>110</v>
      </c>
      <c r="B38" s="61" t="s">
        <v>99</v>
      </c>
      <c r="C38" s="68">
        <v>12250</v>
      </c>
    </row>
    <row r="39" spans="1:3" x14ac:dyDescent="0.45">
      <c r="A39" s="61" t="s">
        <v>127</v>
      </c>
      <c r="B39" s="62"/>
      <c r="C39" s="68">
        <v>12250</v>
      </c>
    </row>
    <row r="40" spans="1:3" x14ac:dyDescent="0.45">
      <c r="A40" s="61" t="s">
        <v>104</v>
      </c>
      <c r="B40" s="61" t="s">
        <v>94</v>
      </c>
      <c r="C40" s="68">
        <v>11630</v>
      </c>
    </row>
    <row r="41" spans="1:3" x14ac:dyDescent="0.45">
      <c r="A41" s="63"/>
      <c r="B41" s="65" t="s">
        <v>113</v>
      </c>
      <c r="C41" s="69">
        <v>10600</v>
      </c>
    </row>
    <row r="42" spans="1:3" x14ac:dyDescent="0.45">
      <c r="A42" s="63"/>
      <c r="B42" s="72" t="s">
        <v>146</v>
      </c>
      <c r="C42" s="73">
        <v>12050</v>
      </c>
    </row>
    <row r="43" spans="1:3" x14ac:dyDescent="0.45">
      <c r="A43" s="63"/>
      <c r="B43" s="65" t="s">
        <v>142</v>
      </c>
      <c r="C43" s="69">
        <v>11905</v>
      </c>
    </row>
    <row r="44" spans="1:3" x14ac:dyDescent="0.45">
      <c r="A44" s="61" t="s">
        <v>128</v>
      </c>
      <c r="B44" s="62"/>
      <c r="C44" s="68">
        <v>12050</v>
      </c>
    </row>
    <row r="45" spans="1:3" x14ac:dyDescent="0.45">
      <c r="A45" s="61" t="s">
        <v>106</v>
      </c>
      <c r="B45" s="61" t="s">
        <v>30</v>
      </c>
      <c r="C45" s="68">
        <v>2900</v>
      </c>
    </row>
    <row r="46" spans="1:3" x14ac:dyDescent="0.45">
      <c r="A46" s="63"/>
      <c r="B46" s="65" t="s">
        <v>70</v>
      </c>
      <c r="C46" s="69">
        <v>12700</v>
      </c>
    </row>
    <row r="47" spans="1:3" x14ac:dyDescent="0.45">
      <c r="A47" s="63"/>
      <c r="B47" s="72" t="s">
        <v>71</v>
      </c>
      <c r="C47" s="73">
        <v>12700</v>
      </c>
    </row>
    <row r="48" spans="1:3" x14ac:dyDescent="0.45">
      <c r="A48" s="63"/>
      <c r="B48" s="65" t="s">
        <v>144</v>
      </c>
      <c r="C48" s="69">
        <v>2023</v>
      </c>
    </row>
    <row r="49" spans="1:3" x14ac:dyDescent="0.45">
      <c r="A49" s="63"/>
      <c r="B49" s="65" t="s">
        <v>145</v>
      </c>
      <c r="C49" s="69">
        <v>3201</v>
      </c>
    </row>
    <row r="50" spans="1:3" x14ac:dyDescent="0.45">
      <c r="A50" s="61" t="s">
        <v>129</v>
      </c>
      <c r="B50" s="62"/>
      <c r="C50" s="68">
        <v>12700</v>
      </c>
    </row>
    <row r="51" spans="1:3" x14ac:dyDescent="0.45">
      <c r="A51" s="61" t="s">
        <v>107</v>
      </c>
      <c r="B51" s="61" t="s">
        <v>137</v>
      </c>
      <c r="C51" s="68">
        <v>13080</v>
      </c>
    </row>
    <row r="52" spans="1:3" x14ac:dyDescent="0.45">
      <c r="A52" s="63"/>
      <c r="B52" s="72" t="s">
        <v>138</v>
      </c>
      <c r="C52" s="73">
        <v>18080</v>
      </c>
    </row>
    <row r="53" spans="1:3" x14ac:dyDescent="0.45">
      <c r="A53" s="63"/>
      <c r="B53" s="65" t="s">
        <v>139</v>
      </c>
      <c r="C53" s="69">
        <v>30161</v>
      </c>
    </row>
    <row r="54" spans="1:3" x14ac:dyDescent="0.45">
      <c r="A54" s="63"/>
      <c r="B54" s="65" t="s">
        <v>140</v>
      </c>
      <c r="C54" s="69">
        <v>21471</v>
      </c>
    </row>
    <row r="55" spans="1:3" x14ac:dyDescent="0.45">
      <c r="A55" s="63"/>
      <c r="B55" s="65" t="s">
        <v>141</v>
      </c>
      <c r="C55" s="69">
        <v>12500</v>
      </c>
    </row>
    <row r="56" spans="1:3" x14ac:dyDescent="0.45">
      <c r="A56" s="63"/>
      <c r="B56" s="65" t="s">
        <v>143</v>
      </c>
      <c r="C56" s="69">
        <v>0</v>
      </c>
    </row>
    <row r="57" spans="1:3" x14ac:dyDescent="0.45">
      <c r="A57" s="61" t="s">
        <v>130</v>
      </c>
      <c r="B57" s="62"/>
      <c r="C57" s="68">
        <v>30161</v>
      </c>
    </row>
    <row r="58" spans="1:3" x14ac:dyDescent="0.45">
      <c r="A58" s="61" t="s">
        <v>105</v>
      </c>
      <c r="B58" s="61" t="s">
        <v>148</v>
      </c>
      <c r="C58" s="68">
        <v>2741</v>
      </c>
    </row>
    <row r="59" spans="1:3" x14ac:dyDescent="0.45">
      <c r="A59" s="63"/>
      <c r="B59" s="65" t="s">
        <v>147</v>
      </c>
      <c r="C59" s="69">
        <v>10021</v>
      </c>
    </row>
    <row r="60" spans="1:3" x14ac:dyDescent="0.45">
      <c r="A60" s="61" t="s">
        <v>131</v>
      </c>
      <c r="B60" s="62"/>
      <c r="C60" s="68">
        <v>10021</v>
      </c>
    </row>
    <row r="61" spans="1:3" x14ac:dyDescent="0.45">
      <c r="A61" s="61" t="s">
        <v>108</v>
      </c>
      <c r="B61" s="61" t="s">
        <v>79</v>
      </c>
      <c r="C61" s="68">
        <v>31535</v>
      </c>
    </row>
    <row r="62" spans="1:3" x14ac:dyDescent="0.45">
      <c r="A62" s="63"/>
      <c r="B62" s="65" t="s">
        <v>43</v>
      </c>
      <c r="C62" s="69">
        <v>20143</v>
      </c>
    </row>
    <row r="63" spans="1:3" x14ac:dyDescent="0.45">
      <c r="A63" s="63"/>
      <c r="B63" s="65" t="s">
        <v>44</v>
      </c>
      <c r="C63" s="69">
        <v>19010</v>
      </c>
    </row>
    <row r="64" spans="1:3" x14ac:dyDescent="0.45">
      <c r="A64" s="63"/>
      <c r="B64" s="65" t="s">
        <v>41</v>
      </c>
      <c r="C64" s="69">
        <v>15839</v>
      </c>
    </row>
    <row r="65" spans="1:3" x14ac:dyDescent="0.45">
      <c r="A65" s="63"/>
      <c r="B65" s="65" t="s">
        <v>45</v>
      </c>
      <c r="C65" s="69">
        <v>5892</v>
      </c>
    </row>
    <row r="66" spans="1:3" x14ac:dyDescent="0.45">
      <c r="A66" s="63"/>
      <c r="B66" s="65" t="s">
        <v>46</v>
      </c>
      <c r="C66" s="69">
        <v>3880</v>
      </c>
    </row>
    <row r="67" spans="1:3" x14ac:dyDescent="0.45">
      <c r="A67" s="63"/>
      <c r="B67" s="65" t="s">
        <v>48</v>
      </c>
      <c r="C67" s="69">
        <v>12761</v>
      </c>
    </row>
    <row r="68" spans="1:3" x14ac:dyDescent="0.45">
      <c r="A68" s="63"/>
      <c r="B68" s="65" t="s">
        <v>57</v>
      </c>
      <c r="C68" s="69">
        <v>14899</v>
      </c>
    </row>
    <row r="69" spans="1:3" x14ac:dyDescent="0.45">
      <c r="A69" s="63"/>
      <c r="B69" s="65" t="s">
        <v>56</v>
      </c>
      <c r="C69" s="69">
        <v>4070</v>
      </c>
    </row>
    <row r="70" spans="1:3" x14ac:dyDescent="0.45">
      <c r="A70" s="63"/>
      <c r="B70" s="65" t="s">
        <v>59</v>
      </c>
      <c r="C70" s="69">
        <v>14661</v>
      </c>
    </row>
    <row r="71" spans="1:3" x14ac:dyDescent="0.45">
      <c r="A71" s="63"/>
      <c r="B71" s="65" t="s">
        <v>58</v>
      </c>
      <c r="C71" s="69">
        <v>3832</v>
      </c>
    </row>
    <row r="72" spans="1:3" x14ac:dyDescent="0.45">
      <c r="A72" s="63"/>
      <c r="B72" s="65" t="s">
        <v>55</v>
      </c>
      <c r="C72" s="69">
        <v>18576</v>
      </c>
    </row>
    <row r="73" spans="1:3" x14ac:dyDescent="0.45">
      <c r="A73" s="63"/>
      <c r="B73" s="65" t="s">
        <v>54</v>
      </c>
      <c r="C73" s="69">
        <v>7747</v>
      </c>
    </row>
    <row r="74" spans="1:3" x14ac:dyDescent="0.45">
      <c r="A74" s="63"/>
      <c r="B74" s="65" t="s">
        <v>61</v>
      </c>
      <c r="C74" s="69">
        <v>14843</v>
      </c>
    </row>
    <row r="75" spans="1:3" x14ac:dyDescent="0.45">
      <c r="A75" s="63"/>
      <c r="B75" s="65" t="s">
        <v>60</v>
      </c>
      <c r="C75" s="69">
        <v>4014</v>
      </c>
    </row>
    <row r="76" spans="1:3" x14ac:dyDescent="0.45">
      <c r="A76" s="63"/>
      <c r="B76" s="65" t="s">
        <v>89</v>
      </c>
      <c r="C76" s="69">
        <v>38604</v>
      </c>
    </row>
    <row r="77" spans="1:3" x14ac:dyDescent="0.45">
      <c r="A77" s="63"/>
      <c r="B77" s="65" t="s">
        <v>91</v>
      </c>
      <c r="C77" s="69">
        <v>40317</v>
      </c>
    </row>
    <row r="78" spans="1:3" x14ac:dyDescent="0.45">
      <c r="A78" s="63"/>
      <c r="B78" s="65" t="s">
        <v>64</v>
      </c>
      <c r="C78" s="69">
        <v>30000</v>
      </c>
    </row>
    <row r="79" spans="1:3" x14ac:dyDescent="0.45">
      <c r="A79" s="63"/>
      <c r="B79" s="65" t="s">
        <v>83</v>
      </c>
      <c r="C79" s="69">
        <v>24514</v>
      </c>
    </row>
    <row r="80" spans="1:3" x14ac:dyDescent="0.45">
      <c r="A80" s="63"/>
      <c r="B80" s="65" t="s">
        <v>84</v>
      </c>
      <c r="C80" s="69">
        <v>30464</v>
      </c>
    </row>
    <row r="81" spans="1:3" x14ac:dyDescent="0.45">
      <c r="A81" s="63"/>
      <c r="B81" s="65" t="s">
        <v>85</v>
      </c>
      <c r="C81" s="69">
        <v>26370</v>
      </c>
    </row>
    <row r="82" spans="1:3" x14ac:dyDescent="0.45">
      <c r="A82" s="63"/>
      <c r="B82" s="65" t="s">
        <v>86</v>
      </c>
      <c r="C82" s="69">
        <v>40282</v>
      </c>
    </row>
    <row r="83" spans="1:3" x14ac:dyDescent="0.45">
      <c r="A83" s="63"/>
      <c r="B83" s="72" t="s">
        <v>102</v>
      </c>
      <c r="C83" s="73">
        <v>48338</v>
      </c>
    </row>
    <row r="84" spans="1:3" x14ac:dyDescent="0.45">
      <c r="A84" s="61" t="s">
        <v>132</v>
      </c>
      <c r="B84" s="62"/>
      <c r="C84" s="68">
        <v>48338</v>
      </c>
    </row>
    <row r="85" spans="1:3" x14ac:dyDescent="0.45">
      <c r="A85" s="61" t="s">
        <v>120</v>
      </c>
      <c r="B85" s="61" t="s">
        <v>49</v>
      </c>
      <c r="C85" s="68">
        <v>0</v>
      </c>
    </row>
    <row r="86" spans="1:3" x14ac:dyDescent="0.45">
      <c r="A86" s="63"/>
      <c r="B86" s="65" t="s">
        <v>81</v>
      </c>
      <c r="C86" s="69">
        <v>0</v>
      </c>
    </row>
    <row r="87" spans="1:3" x14ac:dyDescent="0.45">
      <c r="A87" s="63"/>
      <c r="B87" s="65" t="s">
        <v>82</v>
      </c>
      <c r="C87" s="69">
        <v>0</v>
      </c>
    </row>
    <row r="88" spans="1:3" x14ac:dyDescent="0.45">
      <c r="A88" s="61" t="s">
        <v>133</v>
      </c>
      <c r="B88" s="62"/>
      <c r="C88" s="68">
        <v>0</v>
      </c>
    </row>
    <row r="89" spans="1:3" x14ac:dyDescent="0.45">
      <c r="A89" s="61" t="s">
        <v>135</v>
      </c>
      <c r="B89" s="61" t="s">
        <v>96</v>
      </c>
      <c r="C89" s="68">
        <v>18850</v>
      </c>
    </row>
    <row r="90" spans="1:3" x14ac:dyDescent="0.45">
      <c r="A90" s="63"/>
      <c r="B90" s="65" t="s">
        <v>93</v>
      </c>
      <c r="C90" s="69">
        <v>14000</v>
      </c>
    </row>
    <row r="91" spans="1:3" x14ac:dyDescent="0.45">
      <c r="A91" s="63"/>
      <c r="B91" s="72" t="s">
        <v>74</v>
      </c>
      <c r="C91" s="73">
        <v>21490</v>
      </c>
    </row>
    <row r="92" spans="1:3" x14ac:dyDescent="0.45">
      <c r="A92" s="63"/>
      <c r="B92" s="65" t="s">
        <v>77</v>
      </c>
      <c r="C92" s="69"/>
    </row>
    <row r="93" spans="1:3" x14ac:dyDescent="0.45">
      <c r="A93" s="63"/>
      <c r="B93" s="65" t="s">
        <v>76</v>
      </c>
      <c r="C93" s="69"/>
    </row>
    <row r="94" spans="1:3" x14ac:dyDescent="0.45">
      <c r="A94" s="63"/>
      <c r="B94" s="65" t="s">
        <v>39</v>
      </c>
      <c r="C94" s="69">
        <v>12100</v>
      </c>
    </row>
    <row r="95" spans="1:3" x14ac:dyDescent="0.45">
      <c r="A95" s="63"/>
      <c r="B95" s="65" t="s">
        <v>72</v>
      </c>
      <c r="C95" s="69"/>
    </row>
    <row r="96" spans="1:3" x14ac:dyDescent="0.45">
      <c r="A96" s="63"/>
      <c r="B96" s="65" t="s">
        <v>73</v>
      </c>
      <c r="C96" s="69"/>
    </row>
    <row r="97" spans="1:3" x14ac:dyDescent="0.45">
      <c r="A97" s="63"/>
      <c r="B97" s="65" t="s">
        <v>149</v>
      </c>
      <c r="C97" s="69">
        <v>12300</v>
      </c>
    </row>
    <row r="98" spans="1:3" x14ac:dyDescent="0.45">
      <c r="A98" s="61" t="s">
        <v>136</v>
      </c>
      <c r="B98" s="62"/>
      <c r="C98" s="68">
        <v>21490</v>
      </c>
    </row>
    <row r="99" spans="1:3" x14ac:dyDescent="0.45">
      <c r="A99" s="66" t="s">
        <v>121</v>
      </c>
      <c r="B99" s="71"/>
      <c r="C99" s="70">
        <v>48338</v>
      </c>
    </row>
  </sheetData>
  <autoFilter ref="G4:I4">
    <sortState ref="G5:I95">
      <sortCondition sortBy="cellColor" ref="H4" dxfId="24"/>
    </sortState>
  </autoFilter>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showGridLines="0" tabSelected="1" zoomScale="85" zoomScaleNormal="85" workbookViewId="0">
      <selection activeCell="D21" sqref="D21"/>
    </sheetView>
  </sheetViews>
  <sheetFormatPr baseColWidth="10" defaultRowHeight="14.25" x14ac:dyDescent="0.45"/>
  <cols>
    <col min="1" max="1" width="3.73046875" customWidth="1"/>
    <col min="2" max="2" width="5.86328125" customWidth="1"/>
    <col min="3" max="3" width="37.59765625" customWidth="1"/>
    <col min="4" max="4" width="40.86328125" customWidth="1"/>
    <col min="5" max="5" width="7.3984375" customWidth="1"/>
    <col min="7" max="7" width="6.3984375" customWidth="1"/>
    <col min="8" max="9" width="2.86328125" customWidth="1"/>
    <col min="12" max="15" width="11.3984375" customWidth="1"/>
    <col min="16" max="21" width="11.3984375" hidden="1" customWidth="1"/>
    <col min="22" max="24" width="11.3984375" customWidth="1"/>
  </cols>
  <sheetData>
    <row r="1" spans="1:13" ht="23.25" x14ac:dyDescent="0.7">
      <c r="A1" s="201" t="s">
        <v>170</v>
      </c>
      <c r="B1" s="201"/>
      <c r="C1" s="201"/>
      <c r="D1" s="201"/>
      <c r="E1" s="201"/>
      <c r="F1" s="167"/>
      <c r="G1" s="166"/>
      <c r="H1" s="166"/>
      <c r="J1" s="165"/>
    </row>
    <row r="2" spans="1:13" ht="30" customHeight="1" x14ac:dyDescent="0.65">
      <c r="A2" s="215" t="s">
        <v>257</v>
      </c>
      <c r="B2" s="215"/>
      <c r="C2" s="215"/>
      <c r="D2" s="215"/>
      <c r="E2" s="215"/>
      <c r="F2" s="164"/>
      <c r="G2" s="164"/>
      <c r="H2" s="164"/>
      <c r="I2" s="162"/>
      <c r="J2" s="161"/>
      <c r="K2" s="160"/>
      <c r="L2" s="155"/>
      <c r="M2" s="160"/>
    </row>
    <row r="3" spans="1:13" ht="14.85" customHeight="1" thickBot="1" x14ac:dyDescent="0.75">
      <c r="A3" s="163"/>
      <c r="B3" s="161"/>
      <c r="C3" s="161"/>
      <c r="D3" s="161"/>
      <c r="E3" s="161"/>
      <c r="F3" s="161"/>
      <c r="G3" s="161"/>
      <c r="H3" s="161"/>
      <c r="I3" s="162"/>
      <c r="J3" s="161"/>
      <c r="K3" s="160"/>
      <c r="L3" s="155"/>
      <c r="M3" s="160"/>
    </row>
    <row r="4" spans="1:13" ht="14.85" customHeight="1" x14ac:dyDescent="0.45">
      <c r="A4" s="202" t="s">
        <v>258</v>
      </c>
      <c r="B4" s="203"/>
      <c r="C4" s="203"/>
      <c r="D4" s="203"/>
      <c r="E4" s="203"/>
      <c r="F4" s="203"/>
      <c r="G4" s="204"/>
    </row>
    <row r="5" spans="1:13" x14ac:dyDescent="0.45">
      <c r="A5" s="205"/>
      <c r="B5" s="206"/>
      <c r="C5" s="206"/>
      <c r="D5" s="206"/>
      <c r="E5" s="206"/>
      <c r="F5" s="206"/>
      <c r="G5" s="207"/>
    </row>
    <row r="6" spans="1:13" x14ac:dyDescent="0.45">
      <c r="A6" s="205"/>
      <c r="B6" s="206"/>
      <c r="C6" s="206"/>
      <c r="D6" s="206"/>
      <c r="E6" s="206"/>
      <c r="F6" s="206"/>
      <c r="G6" s="207"/>
    </row>
    <row r="7" spans="1:13" x14ac:dyDescent="0.45">
      <c r="A7" s="205"/>
      <c r="B7" s="206"/>
      <c r="C7" s="206"/>
      <c r="D7" s="206"/>
      <c r="E7" s="206"/>
      <c r="F7" s="206"/>
      <c r="G7" s="207"/>
    </row>
    <row r="8" spans="1:13" x14ac:dyDescent="0.45">
      <c r="A8" s="205"/>
      <c r="B8" s="206"/>
      <c r="C8" s="206"/>
      <c r="D8" s="206"/>
      <c r="E8" s="206"/>
      <c r="F8" s="206"/>
      <c r="G8" s="207"/>
    </row>
    <row r="9" spans="1:13" x14ac:dyDescent="0.45">
      <c r="A9" s="205"/>
      <c r="B9" s="206"/>
      <c r="C9" s="206"/>
      <c r="D9" s="206"/>
      <c r="E9" s="206"/>
      <c r="F9" s="206"/>
      <c r="G9" s="207"/>
    </row>
    <row r="10" spans="1:13" x14ac:dyDescent="0.45">
      <c r="A10" s="205"/>
      <c r="B10" s="206"/>
      <c r="C10" s="206"/>
      <c r="D10" s="206"/>
      <c r="E10" s="206"/>
      <c r="F10" s="206"/>
      <c r="G10" s="207"/>
    </row>
    <row r="11" spans="1:13" x14ac:dyDescent="0.45">
      <c r="A11" s="205"/>
      <c r="B11" s="206"/>
      <c r="C11" s="206"/>
      <c r="D11" s="206"/>
      <c r="E11" s="206"/>
      <c r="F11" s="206"/>
      <c r="G11" s="207"/>
    </row>
    <row r="12" spans="1:13" x14ac:dyDescent="0.45">
      <c r="A12" s="205"/>
      <c r="B12" s="206"/>
      <c r="C12" s="206"/>
      <c r="D12" s="206"/>
      <c r="E12" s="206"/>
      <c r="F12" s="206"/>
      <c r="G12" s="207"/>
    </row>
    <row r="13" spans="1:13" x14ac:dyDescent="0.45">
      <c r="A13" s="205"/>
      <c r="B13" s="206"/>
      <c r="C13" s="206"/>
      <c r="D13" s="206"/>
      <c r="E13" s="206"/>
      <c r="F13" s="206"/>
      <c r="G13" s="207"/>
    </row>
    <row r="14" spans="1:13" x14ac:dyDescent="0.45">
      <c r="A14" s="205"/>
      <c r="B14" s="206"/>
      <c r="C14" s="206"/>
      <c r="D14" s="206"/>
      <c r="E14" s="206"/>
      <c r="F14" s="206"/>
      <c r="G14" s="207"/>
    </row>
    <row r="15" spans="1:13" x14ac:dyDescent="0.45">
      <c r="A15" s="208"/>
      <c r="B15" s="209"/>
      <c r="C15" s="209"/>
      <c r="D15" s="209"/>
      <c r="E15" s="209"/>
      <c r="F15" s="209"/>
      <c r="G15" s="210"/>
    </row>
    <row r="16" spans="1:13" x14ac:dyDescent="0.45">
      <c r="A16" s="208"/>
      <c r="B16" s="209"/>
      <c r="C16" s="209"/>
      <c r="D16" s="209"/>
      <c r="E16" s="209"/>
      <c r="F16" s="209"/>
      <c r="G16" s="210"/>
    </row>
    <row r="17" spans="1:21" x14ac:dyDescent="0.45">
      <c r="A17" s="208"/>
      <c r="B17" s="209"/>
      <c r="C17" s="209"/>
      <c r="D17" s="209"/>
      <c r="E17" s="209"/>
      <c r="F17" s="209"/>
      <c r="G17" s="210"/>
    </row>
    <row r="18" spans="1:21" ht="14.65" thickBot="1" x14ac:dyDescent="0.5">
      <c r="A18" s="211"/>
      <c r="B18" s="212"/>
      <c r="C18" s="212"/>
      <c r="D18" s="212"/>
      <c r="E18" s="212"/>
      <c r="F18" s="212"/>
      <c r="G18" s="213"/>
    </row>
    <row r="19" spans="1:21" ht="14.65" thickBot="1" x14ac:dyDescent="0.5"/>
    <row r="20" spans="1:21" ht="14.65" thickBot="1" x14ac:dyDescent="0.5">
      <c r="A20" s="214" t="s">
        <v>256</v>
      </c>
      <c r="B20" s="214"/>
      <c r="C20" s="214"/>
      <c r="D20" s="214"/>
      <c r="P20" s="16" t="s">
        <v>255</v>
      </c>
      <c r="Q20" s="16" t="s">
        <v>254</v>
      </c>
      <c r="R20" s="16" t="s">
        <v>229</v>
      </c>
      <c r="S20" s="16" t="s">
        <v>215</v>
      </c>
      <c r="T20" s="16" t="s">
        <v>253</v>
      </c>
      <c r="U20" s="16" t="s">
        <v>252</v>
      </c>
    </row>
    <row r="21" spans="1:21" ht="15.6" customHeight="1" thickBot="1" x14ac:dyDescent="0.5">
      <c r="A21" s="198" t="s">
        <v>251</v>
      </c>
      <c r="B21" s="216" t="s">
        <v>250</v>
      </c>
      <c r="C21" s="157" t="s">
        <v>249</v>
      </c>
      <c r="D21" s="156"/>
      <c r="P21" t="s">
        <v>248</v>
      </c>
      <c r="Q21" t="s">
        <v>247</v>
      </c>
      <c r="R21" t="s">
        <v>246</v>
      </c>
      <c r="S21" t="s">
        <v>245</v>
      </c>
      <c r="T21" t="s">
        <v>244</v>
      </c>
      <c r="U21" t="s">
        <v>243</v>
      </c>
    </row>
    <row r="22" spans="1:21" ht="14.65" thickBot="1" x14ac:dyDescent="0.5">
      <c r="A22" s="199"/>
      <c r="B22" s="197"/>
      <c r="C22" s="157" t="s">
        <v>284</v>
      </c>
      <c r="D22" s="156"/>
      <c r="P22" t="s">
        <v>233</v>
      </c>
      <c r="Q22" t="s">
        <v>242</v>
      </c>
      <c r="R22" t="s">
        <v>241</v>
      </c>
      <c r="S22" t="s">
        <v>240</v>
      </c>
      <c r="T22" t="s">
        <v>239</v>
      </c>
      <c r="U22" t="s">
        <v>238</v>
      </c>
    </row>
    <row r="23" spans="1:21" ht="14.65" thickBot="1" x14ac:dyDescent="0.5">
      <c r="A23" s="199"/>
      <c r="B23" s="197"/>
      <c r="C23" s="157" t="s">
        <v>237</v>
      </c>
      <c r="D23" s="156"/>
      <c r="R23" t="s">
        <v>236</v>
      </c>
      <c r="S23" t="s">
        <v>235</v>
      </c>
      <c r="T23" t="s">
        <v>234</v>
      </c>
      <c r="U23" t="s">
        <v>233</v>
      </c>
    </row>
    <row r="24" spans="1:21" ht="14.65" thickBot="1" x14ac:dyDescent="0.5">
      <c r="A24" s="199"/>
      <c r="B24" s="197"/>
      <c r="C24" s="157" t="s">
        <v>229</v>
      </c>
      <c r="D24" s="156"/>
      <c r="R24" t="s">
        <v>232</v>
      </c>
      <c r="S24" t="s">
        <v>231</v>
      </c>
      <c r="T24" t="s">
        <v>230</v>
      </c>
    </row>
    <row r="25" spans="1:21" ht="43.15" thickBot="1" x14ac:dyDescent="0.5">
      <c r="A25" s="199"/>
      <c r="B25" s="217"/>
      <c r="C25" s="157" t="s">
        <v>225</v>
      </c>
      <c r="D25" s="156"/>
      <c r="R25" t="s">
        <v>228</v>
      </c>
      <c r="S25" t="s">
        <v>227</v>
      </c>
      <c r="T25" t="s">
        <v>226</v>
      </c>
    </row>
    <row r="26" spans="1:21" ht="26.25" customHeight="1" thickBot="1" x14ac:dyDescent="0.5">
      <c r="A26" s="199"/>
      <c r="B26" s="218" t="s">
        <v>221</v>
      </c>
      <c r="C26" s="159" t="s">
        <v>220</v>
      </c>
      <c r="D26" s="158"/>
      <c r="R26" t="s">
        <v>224</v>
      </c>
      <c r="S26" t="s">
        <v>223</v>
      </c>
      <c r="T26" t="s">
        <v>222</v>
      </c>
    </row>
    <row r="27" spans="1:21" ht="15.6" customHeight="1" thickBot="1" x14ac:dyDescent="0.5">
      <c r="A27" s="199"/>
      <c r="B27" s="219"/>
      <c r="C27" s="159" t="s">
        <v>217</v>
      </c>
      <c r="D27" s="158"/>
      <c r="R27" t="s">
        <v>219</v>
      </c>
      <c r="S27" t="s">
        <v>218</v>
      </c>
      <c r="T27" t="s">
        <v>261</v>
      </c>
    </row>
    <row r="28" spans="1:21" ht="14.65" thickBot="1" x14ac:dyDescent="0.5">
      <c r="A28" s="199"/>
      <c r="B28" s="219"/>
      <c r="C28" s="159" t="s">
        <v>215</v>
      </c>
      <c r="D28" s="158"/>
      <c r="S28" t="s">
        <v>216</v>
      </c>
    </row>
    <row r="29" spans="1:21" ht="57.4" thickBot="1" x14ac:dyDescent="0.5">
      <c r="A29" s="199"/>
      <c r="B29" s="219"/>
      <c r="C29" s="159" t="s">
        <v>280</v>
      </c>
      <c r="D29" s="158"/>
      <c r="S29" t="s">
        <v>214</v>
      </c>
    </row>
    <row r="30" spans="1:21" ht="28.9" thickBot="1" x14ac:dyDescent="0.5">
      <c r="A30" s="199"/>
      <c r="B30" s="219"/>
      <c r="C30" s="159" t="s">
        <v>281</v>
      </c>
      <c r="D30" s="158"/>
      <c r="S30" t="s">
        <v>212</v>
      </c>
    </row>
    <row r="31" spans="1:21" ht="28.9" thickBot="1" x14ac:dyDescent="0.5">
      <c r="A31" s="199"/>
      <c r="B31" s="219"/>
      <c r="C31" s="159" t="s">
        <v>259</v>
      </c>
      <c r="D31" s="158"/>
      <c r="S31" t="s">
        <v>210</v>
      </c>
    </row>
    <row r="32" spans="1:21" ht="28.9" thickBot="1" x14ac:dyDescent="0.5">
      <c r="A32" s="199"/>
      <c r="B32" s="219"/>
      <c r="C32" s="159" t="s">
        <v>213</v>
      </c>
      <c r="D32" s="158"/>
      <c r="S32" t="s">
        <v>208</v>
      </c>
    </row>
    <row r="33" spans="1:19" ht="28.9" thickBot="1" x14ac:dyDescent="0.5">
      <c r="A33" s="199"/>
      <c r="B33" s="219"/>
      <c r="C33" s="159" t="s">
        <v>211</v>
      </c>
      <c r="D33" s="158"/>
      <c r="S33" t="s">
        <v>205</v>
      </c>
    </row>
    <row r="34" spans="1:19" ht="28.9" thickBot="1" x14ac:dyDescent="0.5">
      <c r="A34" s="199"/>
      <c r="B34" s="220"/>
      <c r="C34" s="159" t="s">
        <v>209</v>
      </c>
      <c r="D34" s="158"/>
    </row>
    <row r="35" spans="1:19" ht="30.75" customHeight="1" thickBot="1" x14ac:dyDescent="0.5">
      <c r="A35" s="199"/>
      <c r="B35" s="196" t="s">
        <v>207</v>
      </c>
      <c r="C35" s="157" t="s">
        <v>206</v>
      </c>
      <c r="D35" s="156"/>
    </row>
    <row r="36" spans="1:19" ht="14.65" thickBot="1" x14ac:dyDescent="0.5">
      <c r="A36" s="199"/>
      <c r="B36" s="197"/>
      <c r="C36" s="157" t="s">
        <v>204</v>
      </c>
      <c r="D36" s="156"/>
    </row>
    <row r="37" spans="1:19" ht="14.65" thickBot="1" x14ac:dyDescent="0.5">
      <c r="A37" s="199"/>
      <c r="B37" s="197"/>
      <c r="C37" s="157" t="s">
        <v>203</v>
      </c>
      <c r="D37" s="156"/>
    </row>
    <row r="38" spans="1:19" ht="14.65" thickBot="1" x14ac:dyDescent="0.5">
      <c r="A38" s="199"/>
      <c r="B38" s="197"/>
      <c r="C38" s="157" t="s">
        <v>202</v>
      </c>
      <c r="D38" s="156"/>
    </row>
    <row r="39" spans="1:19" ht="28.9" thickBot="1" x14ac:dyDescent="0.5">
      <c r="A39" s="199"/>
      <c r="B39" s="197"/>
      <c r="C39" s="157" t="s">
        <v>201</v>
      </c>
      <c r="D39" s="156"/>
    </row>
    <row r="40" spans="1:19" ht="28.9" thickBot="1" x14ac:dyDescent="0.5">
      <c r="A40" s="199"/>
      <c r="B40" s="197"/>
      <c r="C40" s="157" t="s">
        <v>200</v>
      </c>
      <c r="D40" s="156"/>
    </row>
    <row r="41" spans="1:19" ht="28.9" thickBot="1" x14ac:dyDescent="0.5">
      <c r="A41" s="199"/>
      <c r="B41" s="197"/>
      <c r="C41" s="157" t="s">
        <v>260</v>
      </c>
      <c r="D41" s="156"/>
    </row>
    <row r="42" spans="1:19" ht="28.9" thickBot="1" x14ac:dyDescent="0.5">
      <c r="A42" s="199"/>
      <c r="B42" s="197"/>
      <c r="C42" s="157" t="s">
        <v>282</v>
      </c>
      <c r="D42" s="156"/>
    </row>
    <row r="43" spans="1:19" ht="28.9" thickBot="1" x14ac:dyDescent="0.5">
      <c r="A43" s="200"/>
      <c r="B43" s="197"/>
      <c r="C43" s="157" t="s">
        <v>283</v>
      </c>
      <c r="D43" s="156"/>
    </row>
  </sheetData>
  <sheetProtection algorithmName="SHA-512" hashValue="29ocnZAN9gUpy1ovc11HuWdD3DMw8FzuBtd11lHjTY1sNxYX2gOiO1Jn1FCno5xfOzwzY+EwBm6t2WMxDrWCsg==" saltValue="EDD9LGl6op7MkdKQJPK+oA==" spinCount="100000" sheet="1" objects="1" scenarios="1"/>
  <mergeCells count="8">
    <mergeCell ref="B35:B43"/>
    <mergeCell ref="A21:A43"/>
    <mergeCell ref="A1:E1"/>
    <mergeCell ref="A4:G18"/>
    <mergeCell ref="A20:D20"/>
    <mergeCell ref="A2:E2"/>
    <mergeCell ref="B21:B25"/>
    <mergeCell ref="B26:B34"/>
  </mergeCells>
  <dataValidations count="9">
    <dataValidation type="whole" allowBlank="1" showInputMessage="1" showErrorMessage="1" sqref="D36">
      <formula1>0</formula1>
      <formula2>100000</formula2>
    </dataValidation>
    <dataValidation type="whole" allowBlank="1" showInputMessage="1" showErrorMessage="1" sqref="D26:D27 D30:D31">
      <formula1>0</formula1>
      <formula2>1000000</formula2>
    </dataValidation>
    <dataValidation type="list" allowBlank="1" showInputMessage="1" showErrorMessage="1" sqref="D24">
      <formula1>$R$21:$R$27</formula1>
    </dataValidation>
    <dataValidation type="list" allowBlank="1" showInputMessage="1" showErrorMessage="1" sqref="D25 D35 D38 D40:D41 D29 D32:D33">
      <formula1>$P$21:$P$22</formula1>
    </dataValidation>
    <dataValidation type="list" allowBlank="1" showInputMessage="1" showErrorMessage="1" sqref="D28">
      <formula1>$S$21:$S$33</formula1>
    </dataValidation>
    <dataValidation showDropDown="1" showInputMessage="1" showErrorMessage="1" sqref="D34"/>
    <dataValidation type="list" allowBlank="1" showInputMessage="1" showErrorMessage="1" sqref="D37">
      <formula1>$T$21:$T$27</formula1>
    </dataValidation>
    <dataValidation type="list" allowBlank="1" showInputMessage="1" showErrorMessage="1" sqref="D39">
      <formula1>$U$21:$U$23</formula1>
    </dataValidation>
    <dataValidation type="whole" operator="greaterThanOrEqual" allowBlank="1" showInputMessage="1" showErrorMessage="1" sqref="D42:D43">
      <formula1>0</formula1>
    </dataValidation>
  </dataValidations>
  <pageMargins left="0.7" right="0.7" top="0.78740157499999996" bottom="0.78740157499999996" header="0.3" footer="0.3"/>
  <pageSetup paperSize="9" scale="77" orientation="portrait" horizontalDpi="1200" verticalDpi="1200"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E91"/>
  <sheetViews>
    <sheetView showGridLines="0" zoomScale="90" zoomScaleNormal="90" zoomScaleSheetLayoutView="80" workbookViewId="0">
      <selection activeCell="B11" sqref="B11"/>
    </sheetView>
  </sheetViews>
  <sheetFormatPr baseColWidth="10" defaultColWidth="11.3984375" defaultRowHeight="14.25" x14ac:dyDescent="0.45"/>
  <cols>
    <col min="1" max="1" width="7.73046875" style="95" customWidth="1"/>
    <col min="2" max="2" width="63.59765625" style="95" customWidth="1"/>
    <col min="3" max="3" width="22.3984375" style="95" customWidth="1"/>
    <col min="4" max="4" width="35.265625" style="95" customWidth="1"/>
    <col min="5" max="5" width="24" style="95" customWidth="1"/>
    <col min="6" max="6" width="20.3984375" style="95" customWidth="1"/>
    <col min="7" max="7" width="18" style="95" customWidth="1"/>
    <col min="8" max="8" width="16.3984375" style="95" customWidth="1"/>
    <col min="9" max="9" width="18.1328125" style="95" customWidth="1"/>
    <col min="10" max="10" width="19.59765625" style="94" customWidth="1"/>
    <col min="11" max="11" width="28" style="168" customWidth="1"/>
    <col min="12" max="12" width="52.59765625" style="168" hidden="1" customWidth="1"/>
    <col min="13" max="14" width="22.59765625" style="168" hidden="1" customWidth="1"/>
    <col min="15" max="15" width="35.59765625" style="168" hidden="1" customWidth="1"/>
    <col min="16" max="17" width="13" style="168" hidden="1" customWidth="1"/>
    <col min="18" max="18" width="17.86328125" style="168" hidden="1" customWidth="1"/>
    <col min="19" max="19" width="16.59765625" style="168" hidden="1" customWidth="1"/>
    <col min="20" max="20" width="28.59765625" style="168" hidden="1" customWidth="1"/>
    <col min="21" max="21" width="20" style="168" hidden="1" customWidth="1"/>
    <col min="22" max="22" width="55.265625" style="168" hidden="1" customWidth="1"/>
    <col min="23" max="26" width="11.3984375" style="168" hidden="1" customWidth="1"/>
    <col min="27" max="29" width="11.3984375" style="168"/>
    <col min="30" max="30" width="11.3984375" style="168" customWidth="1"/>
    <col min="31" max="33" width="11.3984375" style="168"/>
    <col min="34" max="46" width="11.3984375" style="171"/>
    <col min="47" max="57" width="11.3984375" style="139"/>
    <col min="58" max="16384" width="11.3984375" style="94"/>
  </cols>
  <sheetData>
    <row r="1" spans="1:57" ht="22.5" customHeight="1" x14ac:dyDescent="0.7">
      <c r="A1" s="121" t="s">
        <v>170</v>
      </c>
      <c r="D1" s="106" t="s">
        <v>7</v>
      </c>
      <c r="E1" s="106" t="s">
        <v>8</v>
      </c>
      <c r="G1" s="93" t="s">
        <v>286</v>
      </c>
      <c r="H1" s="93"/>
      <c r="I1" s="155" t="s">
        <v>183</v>
      </c>
      <c r="J1" s="125"/>
    </row>
    <row r="2" spans="1:57" ht="21.75" customHeight="1" x14ac:dyDescent="0.55000000000000004">
      <c r="A2" s="122" t="s">
        <v>87</v>
      </c>
    </row>
    <row r="3" spans="1:57" s="119" customFormat="1" ht="21" customHeight="1" x14ac:dyDescent="0.55000000000000004">
      <c r="A3" s="118" t="s">
        <v>191</v>
      </c>
      <c r="B3" s="118"/>
      <c r="C3" s="118"/>
      <c r="D3" s="118"/>
      <c r="E3" s="118"/>
      <c r="F3" s="118"/>
      <c r="G3" s="118"/>
      <c r="H3" s="118"/>
      <c r="I3" s="118"/>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37"/>
      <c r="AV3" s="137"/>
      <c r="AW3" s="137"/>
      <c r="AX3" s="137"/>
      <c r="AY3" s="137"/>
      <c r="AZ3" s="137"/>
      <c r="BA3" s="137"/>
      <c r="BB3" s="137"/>
      <c r="BC3" s="137"/>
      <c r="BD3" s="137"/>
      <c r="BE3" s="137"/>
    </row>
    <row r="4" spans="1:57" s="96" customFormat="1" ht="21" customHeight="1" x14ac:dyDescent="0.55000000000000004">
      <c r="A4" s="118"/>
      <c r="B4" s="118"/>
      <c r="C4" s="118"/>
      <c r="D4" s="118"/>
      <c r="E4" s="118"/>
      <c r="F4" s="118"/>
      <c r="G4" s="118"/>
      <c r="H4" s="118"/>
      <c r="I4" s="11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36"/>
      <c r="AV4" s="136"/>
      <c r="AW4" s="136"/>
      <c r="AX4" s="136"/>
      <c r="AY4" s="136"/>
      <c r="AZ4" s="136"/>
      <c r="BA4" s="136"/>
      <c r="BB4" s="136"/>
      <c r="BC4" s="136"/>
      <c r="BD4" s="136"/>
      <c r="BE4" s="136"/>
    </row>
    <row r="5" spans="1:57" ht="21" customHeight="1" x14ac:dyDescent="0.55000000000000004">
      <c r="A5" s="114" t="s">
        <v>278</v>
      </c>
      <c r="B5" s="114"/>
      <c r="C5" s="114"/>
      <c r="D5" s="114"/>
      <c r="E5" s="114"/>
      <c r="F5" s="114"/>
      <c r="G5" s="114"/>
      <c r="H5" s="114"/>
      <c r="I5" s="114"/>
    </row>
    <row r="6" spans="1:57" ht="21" customHeight="1" x14ac:dyDescent="0.55000000000000004">
      <c r="A6" s="114" t="s">
        <v>189</v>
      </c>
      <c r="B6" s="114"/>
      <c r="C6" s="114"/>
      <c r="D6" s="114"/>
      <c r="E6" s="114"/>
      <c r="F6" s="114"/>
      <c r="G6" s="114"/>
      <c r="H6" s="114"/>
      <c r="I6" s="114"/>
    </row>
    <row r="7" spans="1:57" ht="21" customHeight="1" x14ac:dyDescent="0.55000000000000004">
      <c r="A7" s="114" t="s">
        <v>190</v>
      </c>
      <c r="B7" s="115"/>
      <c r="C7" s="115"/>
      <c r="D7" s="115"/>
      <c r="E7" s="115"/>
      <c r="F7" s="115"/>
      <c r="G7" s="115"/>
      <c r="H7" s="115"/>
      <c r="I7" s="115"/>
    </row>
    <row r="8" spans="1:57" ht="21" customHeight="1" x14ac:dyDescent="0.55000000000000004">
      <c r="A8" s="116" t="s">
        <v>169</v>
      </c>
      <c r="B8" s="117"/>
      <c r="C8" s="117"/>
      <c r="D8" s="117"/>
      <c r="E8" s="117"/>
      <c r="F8" s="117"/>
      <c r="G8" s="117"/>
      <c r="H8" s="117"/>
      <c r="I8" s="117"/>
    </row>
    <row r="9" spans="1:57" x14ac:dyDescent="0.45">
      <c r="N9" s="178">
        <v>0.16</v>
      </c>
    </row>
    <row r="10" spans="1:57" ht="78" customHeight="1" x14ac:dyDescent="0.45">
      <c r="A10" s="97" t="s">
        <v>1</v>
      </c>
      <c r="B10" s="97" t="s">
        <v>20</v>
      </c>
      <c r="C10" s="145" t="s">
        <v>180</v>
      </c>
      <c r="D10" s="97" t="s">
        <v>15</v>
      </c>
      <c r="E10" s="145" t="s">
        <v>192</v>
      </c>
      <c r="F10" s="145" t="s">
        <v>193</v>
      </c>
      <c r="G10" s="145" t="s">
        <v>3</v>
      </c>
      <c r="H10" s="185" t="s">
        <v>279</v>
      </c>
      <c r="I10" s="145" t="s">
        <v>194</v>
      </c>
      <c r="J10" s="146" t="s">
        <v>17</v>
      </c>
      <c r="L10" s="174" t="s">
        <v>0</v>
      </c>
      <c r="M10" s="170" t="s">
        <v>114</v>
      </c>
      <c r="N10" s="170" t="s">
        <v>115</v>
      </c>
      <c r="O10" s="170" t="s">
        <v>6</v>
      </c>
      <c r="P10" s="170" t="s">
        <v>116</v>
      </c>
      <c r="Q10" s="170" t="s">
        <v>117</v>
      </c>
      <c r="R10" s="170" t="s">
        <v>118</v>
      </c>
      <c r="S10" s="170" t="s">
        <v>119</v>
      </c>
      <c r="T10" s="170" t="s">
        <v>95</v>
      </c>
      <c r="U10" s="175" t="s">
        <v>158</v>
      </c>
      <c r="V10" s="170"/>
      <c r="W10" s="170" t="s">
        <v>294</v>
      </c>
      <c r="X10" s="170"/>
      <c r="Z10" s="171"/>
      <c r="AA10" s="171"/>
      <c r="AB10" s="171"/>
      <c r="AC10" s="171"/>
      <c r="AD10" s="171"/>
      <c r="AE10" s="171"/>
      <c r="AF10" s="171"/>
      <c r="AG10" s="171"/>
    </row>
    <row r="11" spans="1:57" ht="15" customHeight="1" x14ac:dyDescent="0.45">
      <c r="A11" s="109">
        <v>1</v>
      </c>
      <c r="B11" s="98"/>
      <c r="C11" s="148" t="str">
        <f t="shared" ref="C11:C31" si="0">IF($B11&gt;0,VLOOKUP($B11,$L$11:$U$37,2,0),"")</f>
        <v/>
      </c>
      <c r="D11" s="99" t="str">
        <f t="shared" ref="D11:D30" si="1">IF($B11&gt;0,VLOOKUP($B11,$L$11:$U$37,4,0),"")</f>
        <v/>
      </c>
      <c r="E11" s="148" t="str">
        <f t="shared" ref="E11:E31" si="2">IF($B11&gt;0,VLOOKUP($B11,$L$11:$U$37,5,0),"")</f>
        <v/>
      </c>
      <c r="F11" s="148" t="str">
        <f t="shared" ref="F11:F31" si="3">IF(B11&gt;0,VLOOKUP($B11,$L$11:$S$37,7,0),"")</f>
        <v/>
      </c>
      <c r="G11" s="107"/>
      <c r="H11" s="107"/>
      <c r="I11" s="149" t="str">
        <f t="shared" ref="I11:I30" si="4">IF(B11&gt;0,F11*G11,"")</f>
        <v/>
      </c>
      <c r="J11" s="100"/>
      <c r="L11" s="176" t="s">
        <v>177</v>
      </c>
      <c r="M11" s="180">
        <v>29800</v>
      </c>
      <c r="N11" s="184">
        <f t="shared" ref="N11:N26" si="5">ROUND(M11*(1+$N$9),2)</f>
        <v>34568</v>
      </c>
      <c r="O11" s="140" t="s">
        <v>42</v>
      </c>
      <c r="P11" s="183">
        <v>15350</v>
      </c>
      <c r="Q11" s="184">
        <f t="shared" ref="Q11:Q26" si="6">ROUND(P11*(1+$N$9),2)</f>
        <v>17806</v>
      </c>
      <c r="R11" s="177">
        <f t="shared" ref="R11:S14" si="7">ROUND(M11-P11,0)</f>
        <v>14450</v>
      </c>
      <c r="S11" s="177">
        <f t="shared" si="7"/>
        <v>16762</v>
      </c>
      <c r="T11" s="140" t="s">
        <v>182</v>
      </c>
      <c r="U11" s="140" t="s">
        <v>159</v>
      </c>
      <c r="Z11" s="171"/>
      <c r="AA11" s="171"/>
      <c r="AB11" s="171"/>
      <c r="AC11" s="171"/>
      <c r="AD11" s="171"/>
      <c r="AE11" s="171"/>
      <c r="AF11" s="171"/>
      <c r="AG11" s="171"/>
    </row>
    <row r="12" spans="1:57" ht="15" customHeight="1" x14ac:dyDescent="0.45">
      <c r="A12" s="109">
        <f>A11+1</f>
        <v>2</v>
      </c>
      <c r="B12" s="98"/>
      <c r="C12" s="148" t="str">
        <f t="shared" si="0"/>
        <v/>
      </c>
      <c r="D12" s="99" t="str">
        <f t="shared" si="1"/>
        <v/>
      </c>
      <c r="E12" s="148" t="str">
        <f t="shared" si="2"/>
        <v/>
      </c>
      <c r="F12" s="148" t="str">
        <f t="shared" si="3"/>
        <v/>
      </c>
      <c r="G12" s="107"/>
      <c r="H12" s="107"/>
      <c r="I12" s="149" t="str">
        <f t="shared" si="4"/>
        <v/>
      </c>
      <c r="J12" s="100"/>
      <c r="L12" s="188" t="s">
        <v>287</v>
      </c>
      <c r="M12" s="189">
        <v>56000</v>
      </c>
      <c r="N12" s="184">
        <f t="shared" si="5"/>
        <v>64960</v>
      </c>
      <c r="O12" s="190" t="s">
        <v>289</v>
      </c>
      <c r="P12" s="191">
        <v>30840</v>
      </c>
      <c r="Q12" s="184">
        <f t="shared" si="6"/>
        <v>35774.400000000001</v>
      </c>
      <c r="R12" s="177">
        <f t="shared" ref="R12:R13" si="8">ROUND(M12-P12,0)</f>
        <v>25160</v>
      </c>
      <c r="S12" s="177">
        <f t="shared" ref="S12:S13" si="9">ROUND(N12-Q12,0)</f>
        <v>29186</v>
      </c>
      <c r="T12" s="190" t="s">
        <v>182</v>
      </c>
      <c r="U12" s="190" t="s">
        <v>159</v>
      </c>
      <c r="V12" s="192" t="s">
        <v>290</v>
      </c>
      <c r="W12" s="186">
        <v>44053</v>
      </c>
      <c r="Z12" s="171"/>
      <c r="AA12" s="171"/>
      <c r="AB12" s="171"/>
      <c r="AC12" s="171"/>
      <c r="AD12" s="171"/>
      <c r="AE12" s="171"/>
      <c r="AF12" s="171"/>
      <c r="AG12" s="171"/>
    </row>
    <row r="13" spans="1:57" ht="15" customHeight="1" x14ac:dyDescent="0.45">
      <c r="A13" s="109">
        <f>A12+1</f>
        <v>3</v>
      </c>
      <c r="B13" s="98"/>
      <c r="C13" s="148" t="str">
        <f t="shared" si="0"/>
        <v/>
      </c>
      <c r="D13" s="99" t="str">
        <f t="shared" si="1"/>
        <v/>
      </c>
      <c r="E13" s="148" t="str">
        <f t="shared" si="2"/>
        <v/>
      </c>
      <c r="F13" s="148" t="str">
        <f t="shared" si="3"/>
        <v/>
      </c>
      <c r="G13" s="107"/>
      <c r="H13" s="107"/>
      <c r="I13" s="149" t="str">
        <f t="shared" si="4"/>
        <v/>
      </c>
      <c r="J13" s="100"/>
      <c r="L13" s="188" t="s">
        <v>288</v>
      </c>
      <c r="M13" s="189">
        <v>73000</v>
      </c>
      <c r="N13" s="184">
        <f t="shared" si="5"/>
        <v>84680</v>
      </c>
      <c r="O13" s="190" t="s">
        <v>289</v>
      </c>
      <c r="P13" s="191">
        <v>30840</v>
      </c>
      <c r="Q13" s="184">
        <f t="shared" si="6"/>
        <v>35774.400000000001</v>
      </c>
      <c r="R13" s="177">
        <f t="shared" si="8"/>
        <v>42160</v>
      </c>
      <c r="S13" s="177">
        <f t="shared" si="9"/>
        <v>48906</v>
      </c>
      <c r="T13" s="190" t="s">
        <v>182</v>
      </c>
      <c r="U13" s="190" t="s">
        <v>159</v>
      </c>
      <c r="V13" s="192" t="s">
        <v>290</v>
      </c>
      <c r="W13" s="186">
        <v>44053</v>
      </c>
      <c r="Z13" s="171"/>
      <c r="AA13" s="171"/>
      <c r="AB13" s="171"/>
      <c r="AC13" s="171"/>
      <c r="AD13" s="171"/>
      <c r="AE13" s="171"/>
      <c r="AF13" s="171"/>
      <c r="AG13" s="171"/>
    </row>
    <row r="14" spans="1:57" ht="15" customHeight="1" x14ac:dyDescent="0.45">
      <c r="A14" s="109">
        <f>A13+1</f>
        <v>4</v>
      </c>
      <c r="B14" s="98"/>
      <c r="C14" s="148" t="str">
        <f t="shared" si="0"/>
        <v/>
      </c>
      <c r="D14" s="99" t="str">
        <f t="shared" si="1"/>
        <v/>
      </c>
      <c r="E14" s="148" t="str">
        <f t="shared" si="2"/>
        <v/>
      </c>
      <c r="F14" s="148" t="str">
        <f t="shared" si="3"/>
        <v/>
      </c>
      <c r="G14" s="107"/>
      <c r="H14" s="107"/>
      <c r="I14" s="149" t="str">
        <f t="shared" si="4"/>
        <v/>
      </c>
      <c r="J14" s="100"/>
      <c r="L14" s="140" t="s">
        <v>269</v>
      </c>
      <c r="M14" s="180">
        <f>28486.55+1035.29+359.66</f>
        <v>29881.5</v>
      </c>
      <c r="N14" s="184">
        <f t="shared" si="5"/>
        <v>34662.54</v>
      </c>
      <c r="O14" s="140" t="s">
        <v>160</v>
      </c>
      <c r="P14" s="183">
        <v>13193.28</v>
      </c>
      <c r="Q14" s="184">
        <f t="shared" si="6"/>
        <v>15304.2</v>
      </c>
      <c r="R14" s="177">
        <f t="shared" si="7"/>
        <v>16688</v>
      </c>
      <c r="S14" s="177">
        <f t="shared" si="7"/>
        <v>19358</v>
      </c>
      <c r="T14" s="140" t="s">
        <v>182</v>
      </c>
      <c r="U14" s="140" t="s">
        <v>159</v>
      </c>
      <c r="Z14" s="171"/>
      <c r="AA14" s="171"/>
      <c r="AB14" s="171"/>
      <c r="AC14" s="171"/>
      <c r="AD14" s="171"/>
      <c r="AE14" s="171"/>
      <c r="AF14" s="171"/>
      <c r="AG14" s="171"/>
    </row>
    <row r="15" spans="1:57" ht="15" customHeight="1" x14ac:dyDescent="0.45">
      <c r="A15" s="109">
        <f>A14+1</f>
        <v>5</v>
      </c>
      <c r="B15" s="98"/>
      <c r="C15" s="148" t="str">
        <f t="shared" si="0"/>
        <v/>
      </c>
      <c r="D15" s="99" t="str">
        <f t="shared" si="1"/>
        <v/>
      </c>
      <c r="E15" s="148" t="str">
        <f t="shared" si="2"/>
        <v/>
      </c>
      <c r="F15" s="148" t="str">
        <f t="shared" si="3"/>
        <v/>
      </c>
      <c r="G15" s="107"/>
      <c r="H15" s="107"/>
      <c r="I15" s="149" t="str">
        <f t="shared" si="4"/>
        <v/>
      </c>
      <c r="J15" s="100"/>
      <c r="L15" s="140" t="s">
        <v>270</v>
      </c>
      <c r="M15" s="180">
        <f>32268.07+1035.29+359.66</f>
        <v>33663.020000000004</v>
      </c>
      <c r="N15" s="184">
        <f t="shared" si="5"/>
        <v>39049.1</v>
      </c>
      <c r="O15" s="140" t="s">
        <v>160</v>
      </c>
      <c r="P15" s="183">
        <v>13193.28</v>
      </c>
      <c r="Q15" s="184">
        <f t="shared" si="6"/>
        <v>15304.2</v>
      </c>
      <c r="R15" s="177">
        <f t="shared" ref="R15" si="10">ROUND(M15-P15,0)</f>
        <v>20470</v>
      </c>
      <c r="S15" s="177">
        <f t="shared" ref="S15" si="11">ROUND(N15-Q15,0)</f>
        <v>23745</v>
      </c>
      <c r="T15" s="140" t="s">
        <v>182</v>
      </c>
      <c r="U15" s="140" t="s">
        <v>159</v>
      </c>
      <c r="Z15" s="171"/>
      <c r="AA15" s="171"/>
      <c r="AB15" s="171"/>
      <c r="AC15" s="171"/>
      <c r="AD15" s="171"/>
      <c r="AE15" s="171"/>
      <c r="AF15" s="171"/>
      <c r="AG15" s="171"/>
    </row>
    <row r="16" spans="1:57" ht="15" customHeight="1" x14ac:dyDescent="0.45">
      <c r="A16" s="109">
        <f t="shared" ref="A16:A26" si="12">A15+1</f>
        <v>6</v>
      </c>
      <c r="B16" s="98"/>
      <c r="C16" s="148" t="str">
        <f t="shared" si="0"/>
        <v/>
      </c>
      <c r="D16" s="99" t="str">
        <f t="shared" si="1"/>
        <v/>
      </c>
      <c r="E16" s="148" t="str">
        <f t="shared" si="2"/>
        <v/>
      </c>
      <c r="F16" s="148" t="str">
        <f t="shared" si="3"/>
        <v/>
      </c>
      <c r="G16" s="107"/>
      <c r="H16" s="107"/>
      <c r="I16" s="149" t="str">
        <f t="shared" si="4"/>
        <v/>
      </c>
      <c r="J16" s="100"/>
      <c r="L16" s="140" t="s">
        <v>271</v>
      </c>
      <c r="M16" s="180">
        <v>34967.230000000003</v>
      </c>
      <c r="N16" s="184">
        <f t="shared" si="5"/>
        <v>40561.99</v>
      </c>
      <c r="O16" s="140" t="s">
        <v>160</v>
      </c>
      <c r="P16" s="183">
        <v>13193.28</v>
      </c>
      <c r="Q16" s="184">
        <f t="shared" si="6"/>
        <v>15304.2</v>
      </c>
      <c r="R16" s="177">
        <f t="shared" ref="R16:S17" si="13">ROUND(M16-P16,0)</f>
        <v>21774</v>
      </c>
      <c r="S16" s="177">
        <f t="shared" si="13"/>
        <v>25258</v>
      </c>
      <c r="T16" s="140" t="s">
        <v>182</v>
      </c>
      <c r="U16" s="140" t="s">
        <v>159</v>
      </c>
      <c r="Z16" s="171"/>
      <c r="AA16" s="171"/>
      <c r="AB16" s="171"/>
      <c r="AC16" s="171"/>
      <c r="AD16" s="171"/>
      <c r="AE16" s="171"/>
      <c r="AF16" s="171"/>
      <c r="AG16" s="171"/>
    </row>
    <row r="17" spans="1:33" ht="15" customHeight="1" x14ac:dyDescent="0.45">
      <c r="A17" s="109">
        <f t="shared" si="12"/>
        <v>7</v>
      </c>
      <c r="B17" s="98"/>
      <c r="C17" s="148" t="str">
        <f t="shared" si="0"/>
        <v/>
      </c>
      <c r="D17" s="99" t="str">
        <f t="shared" si="1"/>
        <v/>
      </c>
      <c r="E17" s="148" t="str">
        <f t="shared" si="2"/>
        <v/>
      </c>
      <c r="F17" s="148" t="str">
        <f t="shared" si="3"/>
        <v/>
      </c>
      <c r="G17" s="107"/>
      <c r="H17" s="107"/>
      <c r="I17" s="149" t="str">
        <f t="shared" si="4"/>
        <v/>
      </c>
      <c r="J17" s="100"/>
      <c r="L17" s="140" t="s">
        <v>272</v>
      </c>
      <c r="M17" s="180">
        <v>44294.96</v>
      </c>
      <c r="N17" s="184">
        <f t="shared" si="5"/>
        <v>51382.15</v>
      </c>
      <c r="O17" s="140" t="s">
        <v>160</v>
      </c>
      <c r="P17" s="183">
        <v>13193.28</v>
      </c>
      <c r="Q17" s="184">
        <f t="shared" si="6"/>
        <v>15304.2</v>
      </c>
      <c r="R17" s="177">
        <f t="shared" si="13"/>
        <v>31102</v>
      </c>
      <c r="S17" s="177">
        <f t="shared" si="13"/>
        <v>36078</v>
      </c>
      <c r="T17" s="140" t="s">
        <v>182</v>
      </c>
      <c r="U17" s="140" t="s">
        <v>159</v>
      </c>
      <c r="V17" s="140"/>
      <c r="W17" s="140"/>
      <c r="Z17" s="171"/>
      <c r="AA17" s="171"/>
      <c r="AB17" s="171"/>
      <c r="AC17" s="171"/>
      <c r="AD17" s="171"/>
      <c r="AE17" s="171"/>
      <c r="AF17" s="171"/>
      <c r="AG17" s="171"/>
    </row>
    <row r="18" spans="1:33" ht="15" customHeight="1" x14ac:dyDescent="0.45">
      <c r="A18" s="109">
        <f t="shared" si="12"/>
        <v>8</v>
      </c>
      <c r="B18" s="98"/>
      <c r="C18" s="148" t="str">
        <f t="shared" si="0"/>
        <v/>
      </c>
      <c r="D18" s="99" t="str">
        <f t="shared" si="1"/>
        <v/>
      </c>
      <c r="E18" s="148" t="str">
        <f t="shared" si="2"/>
        <v/>
      </c>
      <c r="F18" s="148" t="str">
        <f t="shared" si="3"/>
        <v/>
      </c>
      <c r="G18" s="107"/>
      <c r="H18" s="107"/>
      <c r="I18" s="149" t="str">
        <f t="shared" si="4"/>
        <v/>
      </c>
      <c r="J18" s="100"/>
      <c r="L18" s="193" t="s">
        <v>291</v>
      </c>
      <c r="M18" s="194">
        <v>52400</v>
      </c>
      <c r="N18" s="184">
        <f t="shared" si="5"/>
        <v>60784</v>
      </c>
      <c r="O18" s="193" t="s">
        <v>292</v>
      </c>
      <c r="P18" s="195">
        <v>29990</v>
      </c>
      <c r="Q18" s="184">
        <f t="shared" ref="Q18" si="14">ROUND(P18*(1+$N$9),2)</f>
        <v>34788.400000000001</v>
      </c>
      <c r="R18" s="177">
        <f t="shared" ref="R18" si="15">ROUND(M18-P18,0)</f>
        <v>22410</v>
      </c>
      <c r="S18" s="177">
        <f t="shared" ref="S18" si="16">ROUND(N18-Q18,0)</f>
        <v>25996</v>
      </c>
      <c r="T18" s="193" t="s">
        <v>182</v>
      </c>
      <c r="U18" s="193" t="s">
        <v>159</v>
      </c>
      <c r="V18" s="193" t="s">
        <v>293</v>
      </c>
      <c r="W18" s="187">
        <v>44053</v>
      </c>
      <c r="Z18" s="171"/>
      <c r="AA18" s="171"/>
      <c r="AB18" s="171"/>
      <c r="AC18" s="171"/>
      <c r="AD18" s="171"/>
      <c r="AE18" s="171"/>
      <c r="AF18" s="171"/>
      <c r="AG18" s="171"/>
    </row>
    <row r="19" spans="1:33" ht="15" customHeight="1" x14ac:dyDescent="0.45">
      <c r="A19" s="109">
        <f>A18+1</f>
        <v>9</v>
      </c>
      <c r="B19" s="98"/>
      <c r="C19" s="148" t="str">
        <f t="shared" si="0"/>
        <v/>
      </c>
      <c r="D19" s="99" t="str">
        <f t="shared" si="1"/>
        <v/>
      </c>
      <c r="E19" s="148" t="str">
        <f t="shared" si="2"/>
        <v/>
      </c>
      <c r="F19" s="148" t="str">
        <f t="shared" si="3"/>
        <v/>
      </c>
      <c r="G19" s="107"/>
      <c r="H19" s="107"/>
      <c r="I19" s="149" t="str">
        <f t="shared" si="4"/>
        <v/>
      </c>
      <c r="J19" s="100"/>
      <c r="L19" s="140" t="s">
        <v>266</v>
      </c>
      <c r="M19" s="180">
        <v>44990</v>
      </c>
      <c r="N19" s="184">
        <f t="shared" si="5"/>
        <v>52188.4</v>
      </c>
      <c r="O19" s="140" t="s">
        <v>276</v>
      </c>
      <c r="P19" s="183">
        <v>18990</v>
      </c>
      <c r="Q19" s="184">
        <f t="shared" si="6"/>
        <v>22028.400000000001</v>
      </c>
      <c r="R19" s="177">
        <f t="shared" ref="R19:S23" si="17">ROUND(M19-P19,0)</f>
        <v>26000</v>
      </c>
      <c r="S19" s="177">
        <f t="shared" si="17"/>
        <v>30160</v>
      </c>
      <c r="T19" s="140" t="s">
        <v>182</v>
      </c>
      <c r="U19" s="140" t="s">
        <v>159</v>
      </c>
      <c r="V19" s="140"/>
      <c r="W19" s="140"/>
      <c r="Z19" s="171"/>
      <c r="AA19" s="171"/>
      <c r="AB19" s="171"/>
      <c r="AC19" s="171"/>
      <c r="AD19" s="171"/>
      <c r="AE19" s="171"/>
      <c r="AF19" s="171"/>
      <c r="AG19" s="171"/>
    </row>
    <row r="20" spans="1:33" ht="15" customHeight="1" x14ac:dyDescent="0.45">
      <c r="A20" s="109">
        <f t="shared" si="12"/>
        <v>10</v>
      </c>
      <c r="B20" s="98"/>
      <c r="C20" s="148" t="str">
        <f t="shared" si="0"/>
        <v/>
      </c>
      <c r="D20" s="99" t="str">
        <f t="shared" si="1"/>
        <v/>
      </c>
      <c r="E20" s="148" t="str">
        <f t="shared" si="2"/>
        <v/>
      </c>
      <c r="F20" s="148" t="str">
        <f t="shared" si="3"/>
        <v/>
      </c>
      <c r="G20" s="107"/>
      <c r="H20" s="107"/>
      <c r="I20" s="149" t="str">
        <f t="shared" si="4"/>
        <v/>
      </c>
      <c r="J20" s="100"/>
      <c r="L20" s="140" t="s">
        <v>268</v>
      </c>
      <c r="M20" s="180">
        <v>53900</v>
      </c>
      <c r="N20" s="184">
        <f t="shared" si="5"/>
        <v>62524</v>
      </c>
      <c r="O20" t="s">
        <v>277</v>
      </c>
      <c r="P20" s="183">
        <v>32485</v>
      </c>
      <c r="Q20" s="184">
        <f t="shared" si="6"/>
        <v>37682.6</v>
      </c>
      <c r="R20" s="177">
        <f t="shared" ref="R20" si="18">ROUND(M20-P20,0)</f>
        <v>21415</v>
      </c>
      <c r="S20" s="177">
        <f t="shared" ref="S20" si="19">ROUND(N20-Q20,0)</f>
        <v>24841</v>
      </c>
      <c r="T20" s="140" t="s">
        <v>182</v>
      </c>
      <c r="U20" s="140" t="s">
        <v>159</v>
      </c>
      <c r="V20" s="140" t="s">
        <v>275</v>
      </c>
      <c r="W20" s="140"/>
      <c r="Z20" s="171"/>
      <c r="AA20" s="171"/>
      <c r="AB20" s="171"/>
      <c r="AC20" s="171"/>
      <c r="AD20" s="171"/>
      <c r="AE20" s="171"/>
      <c r="AF20" s="171"/>
      <c r="AG20" s="171"/>
    </row>
    <row r="21" spans="1:33" ht="15" customHeight="1" x14ac:dyDescent="0.45">
      <c r="A21" s="109">
        <f t="shared" si="12"/>
        <v>11</v>
      </c>
      <c r="B21" s="98"/>
      <c r="C21" s="148" t="str">
        <f t="shared" si="0"/>
        <v/>
      </c>
      <c r="D21" s="99" t="str">
        <f t="shared" si="1"/>
        <v/>
      </c>
      <c r="E21" s="148" t="str">
        <f t="shared" si="2"/>
        <v/>
      </c>
      <c r="F21" s="148" t="str">
        <f t="shared" si="3"/>
        <v/>
      </c>
      <c r="G21" s="107"/>
      <c r="H21" s="107"/>
      <c r="I21" s="149" t="str">
        <f t="shared" si="4"/>
        <v/>
      </c>
      <c r="J21" s="100"/>
      <c r="L21" s="140" t="s">
        <v>41</v>
      </c>
      <c r="M21" s="180">
        <v>28660</v>
      </c>
      <c r="N21" s="184">
        <f t="shared" si="5"/>
        <v>33245.599999999999</v>
      </c>
      <c r="O21" s="140" t="s">
        <v>42</v>
      </c>
      <c r="P21" s="183">
        <v>15350</v>
      </c>
      <c r="Q21" s="184">
        <f t="shared" si="6"/>
        <v>17806</v>
      </c>
      <c r="R21" s="177">
        <f t="shared" si="17"/>
        <v>13310</v>
      </c>
      <c r="S21" s="177">
        <f t="shared" si="17"/>
        <v>15440</v>
      </c>
      <c r="T21" s="140" t="s">
        <v>182</v>
      </c>
      <c r="U21" s="140" t="s">
        <v>159</v>
      </c>
      <c r="V21" s="168" t="s">
        <v>267</v>
      </c>
      <c r="W21" s="177"/>
      <c r="Z21" s="171"/>
      <c r="AA21" s="171"/>
      <c r="AB21" s="171"/>
      <c r="AC21" s="171"/>
      <c r="AD21" s="171"/>
      <c r="AE21" s="171"/>
      <c r="AF21" s="171"/>
      <c r="AG21" s="171"/>
    </row>
    <row r="22" spans="1:33" ht="15" customHeight="1" x14ac:dyDescent="0.45">
      <c r="A22" s="109">
        <f t="shared" si="12"/>
        <v>12</v>
      </c>
      <c r="B22" s="98"/>
      <c r="C22" s="148" t="str">
        <f t="shared" si="0"/>
        <v/>
      </c>
      <c r="D22" s="99" t="str">
        <f t="shared" si="1"/>
        <v/>
      </c>
      <c r="E22" s="148" t="str">
        <f t="shared" si="2"/>
        <v/>
      </c>
      <c r="F22" s="148" t="str">
        <f t="shared" si="3"/>
        <v/>
      </c>
      <c r="G22" s="107"/>
      <c r="H22" s="107"/>
      <c r="I22" s="149" t="str">
        <f t="shared" si="4"/>
        <v/>
      </c>
      <c r="J22" s="100"/>
      <c r="L22" s="140" t="s">
        <v>263</v>
      </c>
      <c r="M22" s="180">
        <v>36240</v>
      </c>
      <c r="N22" s="184">
        <f t="shared" si="5"/>
        <v>42038.400000000001</v>
      </c>
      <c r="O22" s="140" t="s">
        <v>262</v>
      </c>
      <c r="P22" s="183">
        <v>28280</v>
      </c>
      <c r="Q22" s="184">
        <f t="shared" si="6"/>
        <v>32804.800000000003</v>
      </c>
      <c r="R22" s="177">
        <f t="shared" si="17"/>
        <v>7960</v>
      </c>
      <c r="S22" s="177">
        <f t="shared" si="17"/>
        <v>9234</v>
      </c>
      <c r="T22" s="140" t="s">
        <v>182</v>
      </c>
      <c r="U22" s="140" t="s">
        <v>159</v>
      </c>
      <c r="V22" s="140"/>
      <c r="W22" s="177"/>
      <c r="Z22" s="171"/>
      <c r="AA22" s="171"/>
      <c r="AB22" s="171"/>
      <c r="AC22" s="171"/>
      <c r="AD22" s="171"/>
      <c r="AE22" s="171"/>
      <c r="AF22" s="171"/>
      <c r="AG22" s="171"/>
    </row>
    <row r="23" spans="1:33" ht="15" customHeight="1" x14ac:dyDescent="0.45">
      <c r="A23" s="109">
        <f>A22+1</f>
        <v>13</v>
      </c>
      <c r="B23" s="98"/>
      <c r="C23" s="148" t="str">
        <f t="shared" si="0"/>
        <v/>
      </c>
      <c r="D23" s="99" t="str">
        <f t="shared" si="1"/>
        <v/>
      </c>
      <c r="E23" s="148" t="str">
        <f t="shared" si="2"/>
        <v/>
      </c>
      <c r="F23" s="148" t="str">
        <f t="shared" si="3"/>
        <v/>
      </c>
      <c r="G23" s="107"/>
      <c r="H23" s="107"/>
      <c r="I23" s="149" t="str">
        <f t="shared" si="4"/>
        <v/>
      </c>
      <c r="J23" s="100"/>
      <c r="L23" s="140" t="s">
        <v>264</v>
      </c>
      <c r="M23" s="180">
        <v>41240</v>
      </c>
      <c r="N23" s="184">
        <f t="shared" si="5"/>
        <v>47838.400000000001</v>
      </c>
      <c r="O23" s="140" t="s">
        <v>262</v>
      </c>
      <c r="P23" s="183">
        <v>28280</v>
      </c>
      <c r="Q23" s="184">
        <f t="shared" si="6"/>
        <v>32804.800000000003</v>
      </c>
      <c r="R23" s="177">
        <f t="shared" si="17"/>
        <v>12960</v>
      </c>
      <c r="S23" s="177">
        <f t="shared" si="17"/>
        <v>15034</v>
      </c>
      <c r="T23" s="140" t="s">
        <v>182</v>
      </c>
      <c r="U23" s="140" t="s">
        <v>159</v>
      </c>
      <c r="V23" s="140"/>
      <c r="W23" s="177"/>
      <c r="Z23" s="171"/>
      <c r="AA23" s="171"/>
      <c r="AB23" s="171"/>
      <c r="AC23" s="171"/>
      <c r="AD23" s="171"/>
      <c r="AE23" s="171"/>
      <c r="AF23" s="171"/>
      <c r="AG23" s="171"/>
    </row>
    <row r="24" spans="1:33" ht="15" customHeight="1" x14ac:dyDescent="0.45">
      <c r="A24" s="109">
        <f t="shared" si="12"/>
        <v>14</v>
      </c>
      <c r="B24" s="98"/>
      <c r="C24" s="148" t="str">
        <f t="shared" si="0"/>
        <v/>
      </c>
      <c r="D24" s="99" t="str">
        <f t="shared" si="1"/>
        <v/>
      </c>
      <c r="E24" s="148" t="str">
        <f t="shared" si="2"/>
        <v/>
      </c>
      <c r="F24" s="148" t="str">
        <f t="shared" si="3"/>
        <v/>
      </c>
      <c r="G24" s="107"/>
      <c r="H24" s="107"/>
      <c r="I24" s="149" t="str">
        <f t="shared" si="4"/>
        <v/>
      </c>
      <c r="J24" s="100"/>
      <c r="L24" s="140" t="s">
        <v>45</v>
      </c>
      <c r="M24" s="179">
        <v>21290</v>
      </c>
      <c r="N24" s="184">
        <f t="shared" si="5"/>
        <v>24696.400000000001</v>
      </c>
      <c r="O24" s="140" t="s">
        <v>150</v>
      </c>
      <c r="P24" s="183">
        <v>16630</v>
      </c>
      <c r="Q24" s="184">
        <f t="shared" si="6"/>
        <v>19290.8</v>
      </c>
      <c r="R24" s="177">
        <f t="shared" ref="R24:S26" si="20">ROUND(M24-P24,0)</f>
        <v>4660</v>
      </c>
      <c r="S24" s="177">
        <f t="shared" si="20"/>
        <v>5406</v>
      </c>
      <c r="T24" s="140" t="s">
        <v>182</v>
      </c>
      <c r="U24" s="140" t="s">
        <v>159</v>
      </c>
      <c r="V24" s="140"/>
      <c r="W24" s="177"/>
      <c r="Z24" s="171"/>
      <c r="AA24" s="171"/>
      <c r="AB24" s="171"/>
      <c r="AC24" s="171"/>
      <c r="AD24" s="171"/>
      <c r="AE24" s="171"/>
      <c r="AF24" s="171"/>
      <c r="AG24" s="171"/>
    </row>
    <row r="25" spans="1:33" ht="15" customHeight="1" x14ac:dyDescent="0.45">
      <c r="A25" s="109">
        <f t="shared" si="12"/>
        <v>15</v>
      </c>
      <c r="B25" s="98"/>
      <c r="C25" s="148" t="str">
        <f t="shared" si="0"/>
        <v/>
      </c>
      <c r="D25" s="99" t="str">
        <f t="shared" si="1"/>
        <v/>
      </c>
      <c r="E25" s="148" t="str">
        <f t="shared" si="2"/>
        <v/>
      </c>
      <c r="F25" s="148" t="str">
        <f t="shared" si="3"/>
        <v/>
      </c>
      <c r="G25" s="107"/>
      <c r="H25" s="107"/>
      <c r="I25" s="149" t="str">
        <f t="shared" si="4"/>
        <v/>
      </c>
      <c r="J25" s="100"/>
      <c r="L25" s="140" t="s">
        <v>46</v>
      </c>
      <c r="M25" s="179">
        <v>22340</v>
      </c>
      <c r="N25" s="184">
        <f t="shared" si="5"/>
        <v>25914.400000000001</v>
      </c>
      <c r="O25" s="140" t="s">
        <v>153</v>
      </c>
      <c r="P25" s="183">
        <v>19380</v>
      </c>
      <c r="Q25" s="184">
        <f t="shared" si="6"/>
        <v>22480.799999999999</v>
      </c>
      <c r="R25" s="177">
        <f t="shared" si="20"/>
        <v>2960</v>
      </c>
      <c r="S25" s="177">
        <f t="shared" si="20"/>
        <v>3434</v>
      </c>
      <c r="T25" s="140" t="s">
        <v>182</v>
      </c>
      <c r="U25" s="140" t="s">
        <v>159</v>
      </c>
      <c r="V25" s="140"/>
      <c r="W25" s="140"/>
      <c r="Z25" s="171"/>
      <c r="AA25" s="171"/>
      <c r="AB25" s="171"/>
      <c r="AC25" s="171"/>
      <c r="AD25" s="171"/>
      <c r="AE25" s="171"/>
      <c r="AF25" s="171"/>
      <c r="AG25" s="171"/>
    </row>
    <row r="26" spans="1:33" ht="15" customHeight="1" x14ac:dyDescent="0.45">
      <c r="A26" s="109">
        <f t="shared" si="12"/>
        <v>16</v>
      </c>
      <c r="B26" s="98"/>
      <c r="C26" s="148" t="str">
        <f t="shared" si="0"/>
        <v/>
      </c>
      <c r="D26" s="99" t="str">
        <f t="shared" si="1"/>
        <v/>
      </c>
      <c r="E26" s="148" t="str">
        <f t="shared" si="2"/>
        <v/>
      </c>
      <c r="F26" s="148" t="str">
        <f t="shared" si="3"/>
        <v/>
      </c>
      <c r="G26" s="107"/>
      <c r="H26" s="107"/>
      <c r="I26" s="149" t="str">
        <f t="shared" si="4"/>
        <v/>
      </c>
      <c r="J26" s="100"/>
      <c r="L26" s="140" t="s">
        <v>48</v>
      </c>
      <c r="M26" s="180">
        <v>24180.67</v>
      </c>
      <c r="N26" s="184">
        <f t="shared" si="5"/>
        <v>28049.58</v>
      </c>
      <c r="O26" s="140" t="s">
        <v>160</v>
      </c>
      <c r="P26" s="183">
        <v>13193.28</v>
      </c>
      <c r="Q26" s="184">
        <f t="shared" si="6"/>
        <v>15304.2</v>
      </c>
      <c r="R26" s="177">
        <f t="shared" si="20"/>
        <v>10987</v>
      </c>
      <c r="S26" s="177">
        <f t="shared" si="20"/>
        <v>12745</v>
      </c>
      <c r="T26" s="140" t="s">
        <v>182</v>
      </c>
      <c r="U26" s="140" t="s">
        <v>159</v>
      </c>
      <c r="V26" s="140"/>
      <c r="W26" s="140"/>
      <c r="Z26" s="171"/>
      <c r="AA26" s="171"/>
      <c r="AB26" s="171"/>
      <c r="AC26" s="171"/>
      <c r="AD26" s="171"/>
      <c r="AE26" s="171"/>
      <c r="AF26" s="171"/>
      <c r="AG26" s="171"/>
    </row>
    <row r="27" spans="1:33" ht="15" customHeight="1" x14ac:dyDescent="0.45">
      <c r="A27" s="109">
        <f>A26+1</f>
        <v>17</v>
      </c>
      <c r="B27" s="98"/>
      <c r="C27" s="148" t="str">
        <f t="shared" si="0"/>
        <v/>
      </c>
      <c r="D27" s="99" t="str">
        <f t="shared" si="1"/>
        <v/>
      </c>
      <c r="E27" s="148" t="str">
        <f t="shared" si="2"/>
        <v/>
      </c>
      <c r="F27" s="148" t="str">
        <f t="shared" si="3"/>
        <v/>
      </c>
      <c r="G27" s="107"/>
      <c r="H27" s="107"/>
      <c r="I27" s="149" t="str">
        <f t="shared" si="4"/>
        <v/>
      </c>
      <c r="J27" s="100"/>
      <c r="L27" s="140" t="s">
        <v>54</v>
      </c>
      <c r="M27" s="180">
        <v>20820</v>
      </c>
      <c r="N27" s="184">
        <f t="shared" ref="N27:N33" si="21">ROUND(M27*(1+$N$9),2)</f>
        <v>24151.200000000001</v>
      </c>
      <c r="O27" s="140" t="s">
        <v>154</v>
      </c>
      <c r="P27" s="183">
        <v>17050</v>
      </c>
      <c r="Q27" s="184">
        <f t="shared" ref="Q27:Q33" si="22">ROUND(P27*(1+$N$9),2)</f>
        <v>19778</v>
      </c>
      <c r="R27" s="177">
        <f t="shared" ref="R27:R33" si="23">ROUND(M27-P27,0)</f>
        <v>3770</v>
      </c>
      <c r="S27" s="177">
        <f t="shared" ref="S27:S33" si="24">ROUND(N27-Q27,0)</f>
        <v>4373</v>
      </c>
      <c r="T27" s="140" t="s">
        <v>182</v>
      </c>
      <c r="U27" s="140" t="s">
        <v>159</v>
      </c>
      <c r="W27" s="140"/>
      <c r="Z27" s="171"/>
      <c r="AA27" s="171"/>
      <c r="AB27" s="171"/>
      <c r="AC27" s="171"/>
      <c r="AD27" s="171"/>
      <c r="AE27" s="171"/>
      <c r="AF27" s="171"/>
      <c r="AG27" s="171"/>
    </row>
    <row r="28" spans="1:33" ht="15" customHeight="1" x14ac:dyDescent="0.45">
      <c r="A28" s="109">
        <f>A27+1</f>
        <v>18</v>
      </c>
      <c r="B28" s="98"/>
      <c r="C28" s="148" t="str">
        <f t="shared" si="0"/>
        <v/>
      </c>
      <c r="D28" s="99" t="str">
        <f t="shared" si="1"/>
        <v/>
      </c>
      <c r="E28" s="148" t="str">
        <f t="shared" si="2"/>
        <v/>
      </c>
      <c r="F28" s="148" t="str">
        <f t="shared" si="3"/>
        <v/>
      </c>
      <c r="G28" s="107"/>
      <c r="H28" s="107"/>
      <c r="I28" s="149" t="str">
        <f t="shared" si="4"/>
        <v/>
      </c>
      <c r="J28" s="100"/>
      <c r="L28" s="140" t="s">
        <v>55</v>
      </c>
      <c r="M28" s="180">
        <v>29920</v>
      </c>
      <c r="N28" s="184">
        <f t="shared" si="21"/>
        <v>34707.199999999997</v>
      </c>
      <c r="O28" s="140" t="s">
        <v>154</v>
      </c>
      <c r="P28" s="183">
        <v>17050</v>
      </c>
      <c r="Q28" s="184">
        <f t="shared" si="22"/>
        <v>19778</v>
      </c>
      <c r="R28" s="177">
        <f t="shared" si="23"/>
        <v>12870</v>
      </c>
      <c r="S28" s="177">
        <f t="shared" si="24"/>
        <v>14929</v>
      </c>
      <c r="T28" s="140" t="s">
        <v>182</v>
      </c>
      <c r="U28" s="140" t="s">
        <v>159</v>
      </c>
      <c r="W28" s="140"/>
      <c r="Z28" s="171"/>
      <c r="AA28" s="171"/>
      <c r="AB28" s="171"/>
      <c r="AC28" s="171"/>
      <c r="AD28" s="171"/>
      <c r="AE28" s="171"/>
      <c r="AF28" s="171"/>
      <c r="AG28" s="171"/>
    </row>
    <row r="29" spans="1:33" ht="15" customHeight="1" x14ac:dyDescent="0.45">
      <c r="A29" s="109">
        <f>A28+1</f>
        <v>19</v>
      </c>
      <c r="B29" s="98"/>
      <c r="C29" s="148" t="str">
        <f t="shared" si="0"/>
        <v/>
      </c>
      <c r="D29" s="99" t="str">
        <f t="shared" si="1"/>
        <v/>
      </c>
      <c r="E29" s="148" t="str">
        <f t="shared" si="2"/>
        <v/>
      </c>
      <c r="F29" s="148" t="str">
        <f t="shared" si="3"/>
        <v/>
      </c>
      <c r="G29" s="107"/>
      <c r="H29" s="107"/>
      <c r="I29" s="149" t="str">
        <f t="shared" si="4"/>
        <v/>
      </c>
      <c r="J29" s="100"/>
      <c r="L29" s="140" t="s">
        <v>156</v>
      </c>
      <c r="M29" s="180">
        <v>22020</v>
      </c>
      <c r="N29" s="184">
        <f t="shared" si="21"/>
        <v>25543.200000000001</v>
      </c>
      <c r="O29" s="140" t="s">
        <v>155</v>
      </c>
      <c r="P29" s="183">
        <v>19850</v>
      </c>
      <c r="Q29" s="184">
        <f t="shared" si="22"/>
        <v>23026</v>
      </c>
      <c r="R29" s="177">
        <f t="shared" si="23"/>
        <v>2170</v>
      </c>
      <c r="S29" s="177">
        <f t="shared" si="24"/>
        <v>2517</v>
      </c>
      <c r="T29" s="140" t="s">
        <v>182</v>
      </c>
      <c r="U29" s="140" t="s">
        <v>159</v>
      </c>
      <c r="W29" s="140"/>
      <c r="Z29" s="171"/>
      <c r="AA29" s="171"/>
      <c r="AB29" s="171"/>
      <c r="AC29" s="171"/>
      <c r="AD29" s="171"/>
      <c r="AE29" s="171"/>
      <c r="AF29" s="171"/>
      <c r="AG29" s="171"/>
    </row>
    <row r="30" spans="1:33" ht="15" customHeight="1" x14ac:dyDescent="0.45">
      <c r="A30" s="109">
        <f>A29+1</f>
        <v>20</v>
      </c>
      <c r="B30" s="98"/>
      <c r="C30" s="148" t="str">
        <f t="shared" si="0"/>
        <v/>
      </c>
      <c r="D30" s="99" t="str">
        <f t="shared" si="1"/>
        <v/>
      </c>
      <c r="E30" s="148" t="str">
        <f t="shared" si="2"/>
        <v/>
      </c>
      <c r="F30" s="148" t="str">
        <f t="shared" si="3"/>
        <v/>
      </c>
      <c r="G30" s="107"/>
      <c r="H30" s="107"/>
      <c r="I30" s="149" t="str">
        <f t="shared" si="4"/>
        <v/>
      </c>
      <c r="J30" s="100"/>
      <c r="L30" s="140" t="s">
        <v>157</v>
      </c>
      <c r="M30" s="180">
        <v>31120</v>
      </c>
      <c r="N30" s="184">
        <f t="shared" si="21"/>
        <v>36099.199999999997</v>
      </c>
      <c r="O30" s="140" t="s">
        <v>155</v>
      </c>
      <c r="P30" s="183">
        <v>19850</v>
      </c>
      <c r="Q30" s="184">
        <f t="shared" si="22"/>
        <v>23026</v>
      </c>
      <c r="R30" s="177">
        <f t="shared" si="23"/>
        <v>11270</v>
      </c>
      <c r="S30" s="177">
        <f t="shared" si="24"/>
        <v>13073</v>
      </c>
      <c r="T30" s="140" t="s">
        <v>182</v>
      </c>
      <c r="U30" s="140" t="s">
        <v>159</v>
      </c>
      <c r="W30" s="140"/>
      <c r="Z30" s="171"/>
      <c r="AA30" s="171"/>
      <c r="AB30" s="171"/>
      <c r="AC30" s="171"/>
      <c r="AD30" s="171"/>
      <c r="AE30" s="171"/>
      <c r="AF30" s="171"/>
      <c r="AG30" s="171"/>
    </row>
    <row r="31" spans="1:33" ht="15" customHeight="1" x14ac:dyDescent="0.45">
      <c r="A31" s="101" t="s">
        <v>5</v>
      </c>
      <c r="B31" s="102"/>
      <c r="C31" s="108" t="str">
        <f t="shared" si="0"/>
        <v/>
      </c>
      <c r="D31" s="103" t="str">
        <f>IF($B31&gt;0,VLOOKUP($B31,$L$16:$S$35,5,0),"")</f>
        <v/>
      </c>
      <c r="E31" s="103" t="str">
        <f t="shared" si="2"/>
        <v/>
      </c>
      <c r="F31" s="103" t="str">
        <f t="shared" si="3"/>
        <v/>
      </c>
      <c r="G31" s="108"/>
      <c r="H31" s="108"/>
      <c r="I31" s="150">
        <f>SUM(I11:I30)</f>
        <v>0</v>
      </c>
      <c r="J31" s="100"/>
      <c r="L31" s="140" t="s">
        <v>89</v>
      </c>
      <c r="M31" s="180">
        <v>64000</v>
      </c>
      <c r="N31" s="184">
        <f t="shared" si="21"/>
        <v>74240</v>
      </c>
      <c r="O31" s="140" t="s">
        <v>90</v>
      </c>
      <c r="P31" s="183">
        <v>31990</v>
      </c>
      <c r="Q31" s="184">
        <f t="shared" si="22"/>
        <v>37108.400000000001</v>
      </c>
      <c r="R31" s="177">
        <f t="shared" si="23"/>
        <v>32010</v>
      </c>
      <c r="S31" s="177">
        <f t="shared" si="24"/>
        <v>37132</v>
      </c>
      <c r="T31" s="140" t="s">
        <v>182</v>
      </c>
      <c r="U31" s="140" t="s">
        <v>159</v>
      </c>
      <c r="V31" s="140" t="s">
        <v>285</v>
      </c>
      <c r="W31" s="187">
        <v>44053</v>
      </c>
      <c r="Z31" s="171"/>
      <c r="AA31" s="171"/>
      <c r="AB31" s="171"/>
      <c r="AC31" s="171"/>
      <c r="AD31" s="171"/>
      <c r="AE31" s="171"/>
      <c r="AF31" s="171"/>
      <c r="AG31" s="171"/>
    </row>
    <row r="32" spans="1:33" x14ac:dyDescent="0.45">
      <c r="C32" s="104"/>
      <c r="I32" s="94"/>
      <c r="K32" s="171"/>
      <c r="L32" s="140" t="s">
        <v>91</v>
      </c>
      <c r="M32" s="180">
        <v>60850</v>
      </c>
      <c r="N32" s="184">
        <f t="shared" si="21"/>
        <v>70586</v>
      </c>
      <c r="O32" s="140" t="s">
        <v>92</v>
      </c>
      <c r="P32" s="183">
        <v>29590</v>
      </c>
      <c r="Q32" s="184">
        <f t="shared" si="22"/>
        <v>34324.400000000001</v>
      </c>
      <c r="R32" s="177">
        <f t="shared" si="23"/>
        <v>31260</v>
      </c>
      <c r="S32" s="177">
        <f t="shared" si="24"/>
        <v>36262</v>
      </c>
      <c r="T32" s="140" t="s">
        <v>182</v>
      </c>
      <c r="U32" s="140" t="s">
        <v>159</v>
      </c>
      <c r="V32" s="140" t="s">
        <v>295</v>
      </c>
      <c r="W32" s="187">
        <v>44053</v>
      </c>
      <c r="Z32" s="171"/>
      <c r="AA32" s="171"/>
      <c r="AB32" s="171"/>
      <c r="AC32" s="171"/>
      <c r="AD32" s="171"/>
      <c r="AE32" s="171"/>
      <c r="AF32" s="171"/>
      <c r="AG32" s="171"/>
    </row>
    <row r="33" spans="8:33" x14ac:dyDescent="0.45">
      <c r="H33" s="105"/>
      <c r="L33" s="140" t="s">
        <v>84</v>
      </c>
      <c r="M33" s="180">
        <v>42750</v>
      </c>
      <c r="N33" s="184">
        <f t="shared" si="21"/>
        <v>49590</v>
      </c>
      <c r="O33" s="140" t="s">
        <v>42</v>
      </c>
      <c r="P33" s="183">
        <v>15350</v>
      </c>
      <c r="Q33" s="184">
        <f t="shared" si="22"/>
        <v>17806</v>
      </c>
      <c r="R33" s="177">
        <f t="shared" si="23"/>
        <v>27400</v>
      </c>
      <c r="S33" s="177">
        <f t="shared" si="24"/>
        <v>31784</v>
      </c>
      <c r="T33" s="140" t="s">
        <v>182</v>
      </c>
      <c r="U33" s="140" t="s">
        <v>159</v>
      </c>
      <c r="V33" s="140"/>
      <c r="W33" s="140"/>
      <c r="Z33" s="171"/>
      <c r="AA33" s="171"/>
      <c r="AB33" s="171"/>
      <c r="AC33" s="171"/>
      <c r="AD33" s="171"/>
      <c r="AE33" s="171"/>
      <c r="AF33" s="171"/>
      <c r="AG33" s="171"/>
    </row>
    <row r="34" spans="8:33" x14ac:dyDescent="0.45">
      <c r="K34" s="173"/>
      <c r="L34" s="140" t="s">
        <v>85</v>
      </c>
      <c r="M34" s="180">
        <v>47650</v>
      </c>
      <c r="N34" s="184">
        <f t="shared" ref="N34" si="25">ROUND(M34*(1+$N$9),2)</f>
        <v>55274</v>
      </c>
      <c r="O34" s="140" t="s">
        <v>88</v>
      </c>
      <c r="P34" s="183">
        <v>25220</v>
      </c>
      <c r="Q34" s="184">
        <f t="shared" ref="Q34" si="26">ROUND(P34*(1+$N$9),2)</f>
        <v>29255.200000000001</v>
      </c>
      <c r="R34" s="177">
        <f t="shared" ref="R34" si="27">ROUND(M34-P34,0)</f>
        <v>22430</v>
      </c>
      <c r="S34" s="177">
        <f t="shared" ref="S34" si="28">ROUND(N34-Q34,0)</f>
        <v>26019</v>
      </c>
      <c r="T34" s="140" t="s">
        <v>182</v>
      </c>
      <c r="U34" s="140"/>
      <c r="V34" s="172"/>
      <c r="W34" s="140"/>
      <c r="Z34" s="171"/>
      <c r="AA34" s="171"/>
      <c r="AB34" s="171"/>
      <c r="AC34" s="171"/>
      <c r="AD34" s="171"/>
      <c r="AE34" s="171"/>
      <c r="AF34" s="171"/>
      <c r="AG34" s="171"/>
    </row>
    <row r="35" spans="8:33" x14ac:dyDescent="0.45">
      <c r="K35" s="173"/>
      <c r="L35" s="140" t="s">
        <v>178</v>
      </c>
      <c r="M35" s="180"/>
      <c r="N35" s="181"/>
      <c r="O35" s="140" t="s">
        <v>179</v>
      </c>
      <c r="P35" s="182"/>
      <c r="Q35" s="182"/>
      <c r="R35" s="177">
        <v>25184</v>
      </c>
      <c r="S35" s="177">
        <v>29969</v>
      </c>
      <c r="T35" s="140" t="s">
        <v>182</v>
      </c>
      <c r="U35" s="140" t="s">
        <v>159</v>
      </c>
      <c r="V35" s="140"/>
      <c r="W35" s="140"/>
      <c r="Z35" s="171"/>
      <c r="AA35" s="171"/>
      <c r="AB35" s="171"/>
      <c r="AC35" s="171"/>
      <c r="AD35" s="171"/>
      <c r="AE35" s="171"/>
      <c r="AF35" s="171"/>
      <c r="AG35" s="171"/>
    </row>
    <row r="36" spans="8:33" x14ac:dyDescent="0.45">
      <c r="K36" s="173"/>
      <c r="L36" t="s">
        <v>265</v>
      </c>
      <c r="M36" s="180">
        <v>53900</v>
      </c>
      <c r="N36" s="184">
        <f>ROUND(M36*(1+$N$9),2)</f>
        <v>62524</v>
      </c>
      <c r="O36" s="140" t="s">
        <v>274</v>
      </c>
      <c r="P36" s="183">
        <v>31800</v>
      </c>
      <c r="Q36" s="184">
        <f>ROUND(P36*(1+$N$9),2)</f>
        <v>36888</v>
      </c>
      <c r="R36" s="177">
        <f t="shared" ref="R36" si="29">ROUND(M36-P36,0)</f>
        <v>22100</v>
      </c>
      <c r="S36" s="177">
        <f t="shared" ref="S36" si="30">ROUND(N36-Q36,0)</f>
        <v>25636</v>
      </c>
      <c r="T36" s="140" t="s">
        <v>182</v>
      </c>
      <c r="U36" s="140" t="s">
        <v>159</v>
      </c>
      <c r="V36" s="140" t="s">
        <v>273</v>
      </c>
      <c r="W36" s="140"/>
      <c r="Z36" s="171"/>
      <c r="AA36" s="171"/>
      <c r="AB36" s="171"/>
      <c r="AC36" s="171"/>
      <c r="AD36" s="171"/>
      <c r="AE36" s="171"/>
      <c r="AF36" s="171"/>
      <c r="AG36" s="171"/>
    </row>
    <row r="37" spans="8:33" x14ac:dyDescent="0.45">
      <c r="L37"/>
      <c r="M37" s="180"/>
      <c r="N37" s="184"/>
      <c r="O37" s="140"/>
      <c r="P37" s="183"/>
      <c r="Q37" s="184"/>
      <c r="R37" s="177"/>
      <c r="S37" s="177"/>
      <c r="T37" s="140"/>
      <c r="U37" s="140"/>
      <c r="Z37" s="171"/>
      <c r="AA37" s="171"/>
      <c r="AB37" s="171"/>
      <c r="AC37" s="171"/>
      <c r="AD37" s="171"/>
      <c r="AE37" s="171"/>
      <c r="AF37" s="171"/>
      <c r="AG37" s="171"/>
    </row>
    <row r="38" spans="8:33" x14ac:dyDescent="0.45">
      <c r="L38" s="140"/>
      <c r="M38" s="141"/>
      <c r="N38" s="141"/>
      <c r="O38" s="140"/>
      <c r="P38" s="141"/>
      <c r="Q38" s="141"/>
      <c r="R38" s="140"/>
      <c r="S38" s="140"/>
      <c r="T38" s="140"/>
      <c r="U38" s="140"/>
      <c r="Z38" s="171"/>
      <c r="AA38" s="171"/>
      <c r="AB38" s="171"/>
      <c r="AC38" s="171"/>
      <c r="AD38" s="171"/>
      <c r="AE38" s="171"/>
      <c r="AF38" s="171"/>
      <c r="AG38" s="171"/>
    </row>
    <row r="39" spans="8:33" x14ac:dyDescent="0.45">
      <c r="L39" s="140"/>
      <c r="M39" s="141"/>
      <c r="N39" s="141"/>
      <c r="O39" s="140"/>
      <c r="P39" s="141"/>
      <c r="Q39" s="141"/>
      <c r="R39" s="140"/>
      <c r="S39" s="140"/>
      <c r="T39" s="140"/>
      <c r="U39" s="140"/>
      <c r="Z39" s="171"/>
      <c r="AA39" s="171"/>
      <c r="AB39" s="171"/>
      <c r="AC39" s="171"/>
      <c r="AD39" s="171"/>
      <c r="AE39" s="171"/>
      <c r="AF39" s="171"/>
      <c r="AG39" s="171"/>
    </row>
    <row r="40" spans="8:33" x14ac:dyDescent="0.45">
      <c r="L40" s="140"/>
      <c r="M40" s="141"/>
      <c r="N40" s="141"/>
      <c r="O40" s="140"/>
      <c r="P40" s="141"/>
      <c r="Q40" s="141"/>
      <c r="R40" s="140"/>
      <c r="S40" s="140"/>
      <c r="T40" s="140"/>
      <c r="U40" s="140"/>
      <c r="Z40" s="171"/>
      <c r="AA40" s="171"/>
      <c r="AB40" s="171"/>
      <c r="AC40" s="171"/>
      <c r="AD40" s="171"/>
      <c r="AE40" s="171"/>
      <c r="AF40" s="171"/>
      <c r="AG40" s="171"/>
    </row>
    <row r="41" spans="8:33" x14ac:dyDescent="0.45">
      <c r="L41" s="140"/>
      <c r="M41" s="141"/>
      <c r="N41" s="141"/>
      <c r="O41" s="140"/>
      <c r="P41" s="141"/>
      <c r="Q41" s="141"/>
      <c r="R41" s="140"/>
      <c r="S41" s="140"/>
      <c r="T41" s="140"/>
      <c r="U41" s="140"/>
      <c r="Z41" s="171"/>
      <c r="AA41" s="171"/>
      <c r="AB41" s="171"/>
      <c r="AC41" s="171"/>
      <c r="AD41" s="171"/>
      <c r="AE41" s="171"/>
      <c r="AF41" s="171"/>
      <c r="AG41" s="171"/>
    </row>
    <row r="42" spans="8:33" x14ac:dyDescent="0.45">
      <c r="L42" s="140"/>
      <c r="M42" s="141"/>
      <c r="N42" s="141"/>
      <c r="O42" s="140"/>
      <c r="P42" s="141"/>
      <c r="Q42" s="141"/>
      <c r="R42" s="140"/>
      <c r="S42" s="140"/>
      <c r="T42" s="140"/>
      <c r="U42" s="140"/>
      <c r="Z42" s="171"/>
      <c r="AA42" s="171"/>
      <c r="AB42" s="171"/>
      <c r="AC42" s="171"/>
      <c r="AD42" s="171"/>
      <c r="AE42" s="171"/>
      <c r="AF42" s="171"/>
      <c r="AG42" s="171"/>
    </row>
    <row r="43" spans="8:33" x14ac:dyDescent="0.45">
      <c r="L43" s="140"/>
      <c r="M43" s="141"/>
      <c r="N43" s="141"/>
      <c r="O43" s="140"/>
      <c r="P43" s="141"/>
      <c r="Q43" s="141"/>
      <c r="R43" s="140"/>
      <c r="S43" s="140"/>
      <c r="T43" s="140"/>
      <c r="U43" s="140"/>
      <c r="Z43" s="171"/>
      <c r="AA43" s="171"/>
      <c r="AB43" s="171"/>
      <c r="AC43" s="171"/>
      <c r="AD43" s="171"/>
      <c r="AE43" s="171"/>
      <c r="AF43" s="171"/>
      <c r="AG43" s="171"/>
    </row>
    <row r="44" spans="8:33" x14ac:dyDescent="0.45">
      <c r="Z44" s="171"/>
      <c r="AA44" s="171"/>
      <c r="AB44" s="171"/>
      <c r="AC44" s="171"/>
      <c r="AD44" s="171"/>
      <c r="AE44" s="171"/>
      <c r="AF44" s="171"/>
      <c r="AG44" s="171"/>
    </row>
    <row r="45" spans="8:33" x14ac:dyDescent="0.45">
      <c r="Z45" s="171"/>
      <c r="AA45" s="171"/>
      <c r="AB45" s="171"/>
      <c r="AC45" s="171"/>
      <c r="AD45" s="171"/>
      <c r="AE45" s="171"/>
      <c r="AF45" s="171"/>
      <c r="AG45" s="171"/>
    </row>
    <row r="46" spans="8:33" x14ac:dyDescent="0.45">
      <c r="Z46" s="171"/>
      <c r="AA46" s="171"/>
      <c r="AB46" s="171"/>
      <c r="AC46" s="171"/>
      <c r="AD46" s="171"/>
      <c r="AE46" s="171"/>
      <c r="AF46" s="171"/>
      <c r="AG46" s="171"/>
    </row>
    <row r="47" spans="8:33" x14ac:dyDescent="0.45">
      <c r="Z47" s="171"/>
      <c r="AA47" s="171"/>
      <c r="AB47" s="171"/>
      <c r="AC47" s="171"/>
      <c r="AD47" s="171"/>
      <c r="AE47" s="171"/>
      <c r="AF47" s="171"/>
      <c r="AG47" s="171"/>
    </row>
    <row r="48" spans="8:33" x14ac:dyDescent="0.45">
      <c r="Z48" s="171"/>
      <c r="AA48" s="171"/>
      <c r="AB48" s="171"/>
      <c r="AC48" s="171"/>
      <c r="AD48" s="171"/>
      <c r="AE48" s="171"/>
      <c r="AF48" s="171"/>
      <c r="AG48" s="171"/>
    </row>
    <row r="49" spans="26:33" x14ac:dyDescent="0.45">
      <c r="Z49" s="171"/>
      <c r="AA49" s="171"/>
      <c r="AB49" s="171"/>
      <c r="AC49" s="171"/>
      <c r="AD49" s="171"/>
      <c r="AE49" s="171"/>
      <c r="AF49" s="171"/>
      <c r="AG49" s="171"/>
    </row>
    <row r="50" spans="26:33" x14ac:dyDescent="0.45">
      <c r="Z50" s="171"/>
      <c r="AA50" s="171"/>
      <c r="AB50" s="171"/>
      <c r="AC50" s="171"/>
      <c r="AD50" s="171"/>
      <c r="AE50" s="171"/>
      <c r="AF50" s="171"/>
      <c r="AG50" s="171"/>
    </row>
    <row r="51" spans="26:33" x14ac:dyDescent="0.45">
      <c r="Z51" s="171"/>
      <c r="AA51" s="171"/>
      <c r="AB51" s="171"/>
      <c r="AC51" s="171"/>
      <c r="AD51" s="171"/>
      <c r="AE51" s="171"/>
      <c r="AF51" s="171"/>
      <c r="AG51" s="171"/>
    </row>
    <row r="52" spans="26:33" x14ac:dyDescent="0.45">
      <c r="Z52" s="171"/>
      <c r="AA52" s="171"/>
      <c r="AB52" s="171"/>
      <c r="AC52" s="171"/>
      <c r="AD52" s="171"/>
      <c r="AE52" s="171"/>
      <c r="AF52" s="171"/>
      <c r="AG52" s="171"/>
    </row>
    <row r="53" spans="26:33" x14ac:dyDescent="0.45">
      <c r="Z53" s="171"/>
      <c r="AA53" s="171"/>
      <c r="AB53" s="171"/>
      <c r="AC53" s="171"/>
      <c r="AD53" s="171"/>
      <c r="AE53" s="171"/>
      <c r="AF53" s="171"/>
      <c r="AG53" s="171"/>
    </row>
    <row r="54" spans="26:33" x14ac:dyDescent="0.45">
      <c r="Z54" s="171"/>
      <c r="AA54" s="171"/>
      <c r="AB54" s="171"/>
      <c r="AC54" s="171"/>
      <c r="AD54" s="171"/>
      <c r="AE54" s="171"/>
      <c r="AF54" s="171"/>
      <c r="AG54" s="171"/>
    </row>
    <row r="55" spans="26:33" x14ac:dyDescent="0.45">
      <c r="Z55" s="171"/>
      <c r="AA55" s="171"/>
      <c r="AB55" s="171"/>
      <c r="AC55" s="171"/>
      <c r="AD55" s="171"/>
      <c r="AE55" s="171"/>
      <c r="AF55" s="171"/>
      <c r="AG55" s="171"/>
    </row>
    <row r="56" spans="26:33" x14ac:dyDescent="0.45">
      <c r="Z56" s="171"/>
      <c r="AA56" s="171"/>
      <c r="AB56" s="171"/>
      <c r="AC56" s="171"/>
      <c r="AD56" s="171"/>
      <c r="AE56" s="171"/>
      <c r="AF56" s="171"/>
      <c r="AG56" s="171"/>
    </row>
    <row r="57" spans="26:33" x14ac:dyDescent="0.45">
      <c r="Z57" s="171"/>
      <c r="AA57" s="171"/>
      <c r="AB57" s="171"/>
      <c r="AC57" s="171"/>
      <c r="AD57" s="171"/>
      <c r="AE57" s="171"/>
      <c r="AF57" s="171"/>
      <c r="AG57" s="171"/>
    </row>
    <row r="58" spans="26:33" x14ac:dyDescent="0.45">
      <c r="Z58" s="171"/>
      <c r="AA58" s="171"/>
      <c r="AB58" s="171"/>
      <c r="AC58" s="171"/>
      <c r="AD58" s="171"/>
      <c r="AE58" s="171"/>
      <c r="AF58" s="171"/>
      <c r="AG58" s="171"/>
    </row>
    <row r="59" spans="26:33" x14ac:dyDescent="0.45">
      <c r="Z59" s="171"/>
      <c r="AA59" s="171"/>
      <c r="AB59" s="171"/>
      <c r="AC59" s="171"/>
      <c r="AD59" s="171"/>
      <c r="AE59" s="171"/>
      <c r="AF59" s="171"/>
      <c r="AG59" s="171"/>
    </row>
    <row r="60" spans="26:33" x14ac:dyDescent="0.45">
      <c r="Z60" s="171"/>
      <c r="AA60" s="171"/>
      <c r="AB60" s="171"/>
      <c r="AC60" s="171"/>
      <c r="AD60" s="171"/>
      <c r="AE60" s="171"/>
      <c r="AF60" s="171"/>
      <c r="AG60" s="171"/>
    </row>
    <row r="61" spans="26:33" x14ac:dyDescent="0.45">
      <c r="Z61" s="171"/>
      <c r="AA61" s="171"/>
      <c r="AB61" s="171"/>
      <c r="AC61" s="171"/>
      <c r="AD61" s="171"/>
      <c r="AE61" s="171"/>
      <c r="AF61" s="171"/>
      <c r="AG61" s="171"/>
    </row>
    <row r="62" spans="26:33" x14ac:dyDescent="0.45">
      <c r="Z62" s="171"/>
      <c r="AA62" s="171"/>
      <c r="AB62" s="171"/>
      <c r="AC62" s="171"/>
      <c r="AD62" s="171"/>
      <c r="AE62" s="171"/>
      <c r="AF62" s="171"/>
      <c r="AG62" s="171"/>
    </row>
    <row r="63" spans="26:33" x14ac:dyDescent="0.45">
      <c r="Z63" s="171"/>
      <c r="AA63" s="171"/>
      <c r="AB63" s="171"/>
      <c r="AC63" s="171"/>
      <c r="AD63" s="171"/>
      <c r="AE63" s="171"/>
      <c r="AF63" s="171"/>
      <c r="AG63" s="171"/>
    </row>
    <row r="64" spans="26:33" x14ac:dyDescent="0.45">
      <c r="Z64" s="171"/>
      <c r="AA64" s="171"/>
      <c r="AB64" s="171"/>
      <c r="AC64" s="171"/>
      <c r="AD64" s="171"/>
      <c r="AE64" s="171"/>
      <c r="AF64" s="171"/>
      <c r="AG64" s="171"/>
    </row>
    <row r="65" spans="18:33" x14ac:dyDescent="0.45">
      <c r="Z65" s="171"/>
      <c r="AA65" s="171"/>
      <c r="AB65" s="171"/>
      <c r="AC65" s="171"/>
      <c r="AD65" s="171"/>
      <c r="AE65" s="171"/>
      <c r="AF65" s="171"/>
      <c r="AG65" s="171"/>
    </row>
    <row r="66" spans="18:33" x14ac:dyDescent="0.45">
      <c r="Z66" s="171"/>
      <c r="AA66" s="171"/>
      <c r="AB66" s="171"/>
      <c r="AC66" s="171"/>
      <c r="AD66" s="171"/>
      <c r="AE66" s="171"/>
      <c r="AF66" s="171"/>
      <c r="AG66" s="171"/>
    </row>
    <row r="67" spans="18:33" x14ac:dyDescent="0.45">
      <c r="Z67" s="171"/>
      <c r="AA67" s="171"/>
      <c r="AB67" s="171"/>
      <c r="AC67" s="171"/>
      <c r="AD67" s="171"/>
      <c r="AE67" s="171"/>
      <c r="AF67" s="171"/>
      <c r="AG67" s="171"/>
    </row>
    <row r="68" spans="18:33" x14ac:dyDescent="0.45">
      <c r="Z68" s="171"/>
      <c r="AA68" s="171"/>
      <c r="AB68" s="171"/>
      <c r="AC68" s="171"/>
      <c r="AD68" s="171"/>
      <c r="AE68" s="171"/>
      <c r="AF68" s="171"/>
      <c r="AG68" s="171"/>
    </row>
    <row r="69" spans="18:33" x14ac:dyDescent="0.45">
      <c r="Z69" s="171"/>
      <c r="AA69" s="171"/>
      <c r="AB69" s="171"/>
      <c r="AC69" s="171"/>
      <c r="AD69" s="171"/>
      <c r="AE69" s="171"/>
      <c r="AF69" s="171"/>
      <c r="AG69" s="171"/>
    </row>
    <row r="70" spans="18:33" x14ac:dyDescent="0.45">
      <c r="Z70" s="171"/>
      <c r="AA70" s="171"/>
      <c r="AB70" s="171"/>
      <c r="AC70" s="171"/>
      <c r="AD70" s="171"/>
      <c r="AE70" s="171"/>
      <c r="AF70" s="171"/>
      <c r="AG70" s="171"/>
    </row>
    <row r="71" spans="18:33" x14ac:dyDescent="0.45">
      <c r="R71" s="138"/>
      <c r="S71" s="138"/>
      <c r="Z71" s="171"/>
      <c r="AA71" s="171"/>
      <c r="AB71" s="171"/>
      <c r="AC71" s="171"/>
      <c r="AD71" s="171"/>
      <c r="AE71" s="171"/>
      <c r="AF71" s="171"/>
      <c r="AG71" s="171"/>
    </row>
    <row r="72" spans="18:33" x14ac:dyDescent="0.45">
      <c r="Z72" s="171"/>
      <c r="AA72" s="171"/>
      <c r="AB72" s="171"/>
      <c r="AC72" s="171"/>
      <c r="AD72" s="171"/>
      <c r="AE72" s="171"/>
      <c r="AF72" s="171"/>
      <c r="AG72" s="171"/>
    </row>
    <row r="73" spans="18:33" x14ac:dyDescent="0.45">
      <c r="Z73" s="171"/>
      <c r="AA73" s="171"/>
      <c r="AB73" s="171"/>
      <c r="AC73" s="171"/>
      <c r="AD73" s="171"/>
      <c r="AE73" s="171"/>
      <c r="AF73" s="171"/>
      <c r="AG73" s="171"/>
    </row>
    <row r="74" spans="18:33" x14ac:dyDescent="0.45">
      <c r="Z74" s="171"/>
      <c r="AA74" s="171"/>
      <c r="AB74" s="171"/>
      <c r="AC74" s="171"/>
      <c r="AD74" s="171"/>
      <c r="AE74" s="171"/>
      <c r="AF74" s="171"/>
      <c r="AG74" s="171"/>
    </row>
    <row r="75" spans="18:33" x14ac:dyDescent="0.45">
      <c r="Z75" s="171"/>
      <c r="AA75" s="171"/>
      <c r="AB75" s="171"/>
      <c r="AC75" s="171"/>
      <c r="AD75" s="171"/>
      <c r="AE75" s="171"/>
      <c r="AF75" s="171"/>
      <c r="AG75" s="171"/>
    </row>
    <row r="76" spans="18:33" x14ac:dyDescent="0.45">
      <c r="Z76" s="171"/>
      <c r="AA76" s="171"/>
      <c r="AB76" s="171"/>
      <c r="AC76" s="171"/>
      <c r="AD76" s="171"/>
      <c r="AE76" s="171"/>
      <c r="AF76" s="171"/>
      <c r="AG76" s="171"/>
    </row>
    <row r="77" spans="18:33" x14ac:dyDescent="0.45">
      <c r="Z77" s="171"/>
      <c r="AA77" s="171"/>
      <c r="AB77" s="171"/>
      <c r="AC77" s="171"/>
      <c r="AD77" s="171"/>
      <c r="AE77" s="171"/>
      <c r="AF77" s="171"/>
      <c r="AG77" s="171"/>
    </row>
    <row r="78" spans="18:33" x14ac:dyDescent="0.45">
      <c r="Z78" s="171"/>
      <c r="AA78" s="171"/>
      <c r="AB78" s="171"/>
      <c r="AC78" s="171"/>
      <c r="AD78" s="171"/>
      <c r="AE78" s="171"/>
      <c r="AF78" s="171"/>
      <c r="AG78" s="171"/>
    </row>
    <row r="79" spans="18:33" x14ac:dyDescent="0.45">
      <c r="Z79" s="171"/>
      <c r="AA79" s="171"/>
      <c r="AB79" s="171"/>
      <c r="AC79" s="171"/>
      <c r="AD79" s="171"/>
      <c r="AE79" s="171"/>
      <c r="AF79" s="171"/>
      <c r="AG79" s="171"/>
    </row>
    <row r="80" spans="18:33" x14ac:dyDescent="0.45">
      <c r="Z80" s="171"/>
      <c r="AA80" s="171"/>
      <c r="AB80" s="171"/>
      <c r="AC80" s="171"/>
      <c r="AD80" s="171"/>
      <c r="AE80" s="171"/>
      <c r="AF80" s="171"/>
      <c r="AG80" s="171"/>
    </row>
    <row r="81" spans="26:33" x14ac:dyDescent="0.45">
      <c r="Z81" s="171"/>
      <c r="AA81" s="171"/>
      <c r="AB81" s="171"/>
      <c r="AC81" s="171"/>
      <c r="AD81" s="171"/>
      <c r="AE81" s="171"/>
      <c r="AF81" s="171"/>
      <c r="AG81" s="171"/>
    </row>
    <row r="82" spans="26:33" x14ac:dyDescent="0.45">
      <c r="Z82" s="171"/>
      <c r="AA82" s="171"/>
      <c r="AB82" s="171"/>
    </row>
    <row r="83" spans="26:33" x14ac:dyDescent="0.45">
      <c r="Z83" s="171"/>
      <c r="AA83" s="171"/>
      <c r="AB83" s="171"/>
    </row>
    <row r="90" spans="26:33" ht="15.75" customHeight="1" x14ac:dyDescent="0.45"/>
    <row r="91" spans="26:33" ht="15.75" customHeight="1" x14ac:dyDescent="0.45"/>
  </sheetData>
  <sheetProtection algorithmName="SHA-512" hashValue="u/tk6QqGYUYXoBY9ua2LbQVGCvPXg2/goyRSQ8PyCDHCsnRIbWgTNjDHEZSbL2EfzqXwF14lTXgjop6qhZZ5ow==" saltValue="t2cEAXguu1TPAd68PjeZog==" spinCount="100000" sheet="1" objects="1" scenarios="1" formatRows="0" selectLockedCells="1"/>
  <dataValidations count="3">
    <dataValidation type="whole" operator="greaterThanOrEqual" allowBlank="1" showInputMessage="1" showErrorMessage="1" sqref="G11:H30">
      <formula1>0</formula1>
    </dataValidation>
    <dataValidation type="list" allowBlank="1" showInputMessage="1" showErrorMessage="1" sqref="B11:B30">
      <formula1>nein</formula1>
    </dataValidation>
    <dataValidation operator="greaterThanOrEqual" allowBlank="1" showInputMessage="1" showErrorMessage="1" sqref="C11:C30"/>
  </dataValidations>
  <pageMargins left="0.70866141732283472" right="0.70866141732283472" top="0.78740157480314965" bottom="0.78740157480314965" header="0.31496062992125984" footer="0.31496062992125984"/>
  <pageSetup paperSize="9" scale="53"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27"/>
  <sheetViews>
    <sheetView showGridLines="0" zoomScale="85" zoomScaleNormal="85" workbookViewId="0">
      <selection activeCell="B7" sqref="B7"/>
    </sheetView>
  </sheetViews>
  <sheetFormatPr baseColWidth="10" defaultColWidth="11.3984375" defaultRowHeight="14.25" x14ac:dyDescent="0.45"/>
  <cols>
    <col min="1" max="1" width="11.3984375" style="9"/>
    <col min="2" max="2" width="26" style="9" customWidth="1"/>
    <col min="3" max="3" width="19.265625" style="9" customWidth="1"/>
    <col min="4" max="4" width="24.3984375" style="9" customWidth="1"/>
    <col min="5" max="5" width="20.265625" style="9" customWidth="1"/>
    <col min="6" max="6" width="17.3984375" style="9" customWidth="1"/>
    <col min="7" max="8" width="19.3984375" style="9" customWidth="1"/>
    <col min="9" max="9" width="23.73046875" style="9" customWidth="1"/>
    <col min="10" max="10" width="18.3984375" style="9" customWidth="1"/>
    <col min="11" max="16384" width="11.3984375" style="9"/>
  </cols>
  <sheetData>
    <row r="1" spans="1:10" ht="23.25" customHeight="1" x14ac:dyDescent="0.7">
      <c r="A1" s="129" t="s">
        <v>184</v>
      </c>
      <c r="B1" s="120"/>
      <c r="C1" s="120"/>
      <c r="D1" s="120"/>
      <c r="E1" s="120"/>
      <c r="F1" s="120"/>
      <c r="G1" s="120"/>
      <c r="H1" s="120"/>
      <c r="I1" s="127"/>
      <c r="J1" s="134" t="str">
        <f>IF('Fahrzeuge N1'!$J$1=0, " ","FKZ: 03EMIN"&amp;'Fahrzeuge N1'!$J$1)</f>
        <v xml:space="preserve"> </v>
      </c>
    </row>
    <row r="2" spans="1:10" ht="23.25" customHeight="1" x14ac:dyDescent="0.55000000000000004">
      <c r="A2" s="122" t="s">
        <v>87</v>
      </c>
      <c r="B2" s="75"/>
      <c r="C2" s="75"/>
      <c r="D2" s="75"/>
      <c r="E2" s="75"/>
      <c r="F2" s="75"/>
      <c r="G2" s="75"/>
      <c r="H2" s="75"/>
      <c r="I2" s="75"/>
      <c r="J2" s="123"/>
    </row>
    <row r="3" spans="1:10" s="15" customFormat="1" ht="23.25" customHeight="1" x14ac:dyDescent="0.55000000000000004">
      <c r="A3" s="221" t="s">
        <v>196</v>
      </c>
      <c r="B3" s="221"/>
      <c r="C3" s="221"/>
      <c r="D3" s="221"/>
      <c r="E3" s="221"/>
      <c r="F3" s="221"/>
      <c r="G3" s="221"/>
      <c r="H3" s="221"/>
      <c r="I3" s="221"/>
      <c r="J3" s="78"/>
    </row>
    <row r="4" spans="1:10" ht="23.25" customHeight="1" x14ac:dyDescent="0.55000000000000004">
      <c r="A4" s="222" t="s">
        <v>195</v>
      </c>
      <c r="B4" s="222"/>
      <c r="C4" s="222"/>
      <c r="D4" s="222"/>
      <c r="E4" s="222"/>
      <c r="F4" s="222"/>
      <c r="G4" s="222"/>
      <c r="H4" s="222"/>
      <c r="I4" s="222"/>
    </row>
    <row r="5" spans="1:10" x14ac:dyDescent="0.45">
      <c r="A5" s="15"/>
    </row>
    <row r="6" spans="1:10" ht="57" x14ac:dyDescent="0.45">
      <c r="A6" s="2" t="s">
        <v>1</v>
      </c>
      <c r="B6" s="2" t="s">
        <v>2</v>
      </c>
      <c r="C6" s="3" t="s">
        <v>185</v>
      </c>
      <c r="D6" s="2" t="s">
        <v>15</v>
      </c>
      <c r="E6" s="3" t="s">
        <v>186</v>
      </c>
      <c r="F6" s="8" t="s">
        <v>181</v>
      </c>
      <c r="G6" s="3" t="s">
        <v>3</v>
      </c>
      <c r="H6" s="92" t="s">
        <v>152</v>
      </c>
      <c r="I6" s="3" t="s">
        <v>4</v>
      </c>
      <c r="J6" s="32" t="s">
        <v>17</v>
      </c>
    </row>
    <row r="7" spans="1:10" x14ac:dyDescent="0.45">
      <c r="A7" s="4">
        <v>1</v>
      </c>
      <c r="B7" s="28"/>
      <c r="C7" s="29"/>
      <c r="D7" s="147"/>
      <c r="E7" s="29"/>
      <c r="F7" s="5" t="str">
        <f>IF(B7&gt;"",C7-E7,"")</f>
        <v/>
      </c>
      <c r="G7" s="30"/>
      <c r="H7" s="30"/>
      <c r="I7" s="34" t="str">
        <f>IF(B7&gt;"",F7*G7,"")</f>
        <v/>
      </c>
      <c r="J7" s="33"/>
    </row>
    <row r="8" spans="1:10" x14ac:dyDescent="0.45">
      <c r="A8" s="36"/>
      <c r="B8" s="39"/>
      <c r="C8" s="37"/>
      <c r="D8" s="40"/>
      <c r="E8" s="37"/>
      <c r="F8" s="37"/>
      <c r="G8" s="41"/>
      <c r="H8" s="41"/>
      <c r="I8" s="38"/>
      <c r="J8" s="42"/>
    </row>
    <row r="9" spans="1:10" x14ac:dyDescent="0.45">
      <c r="A9" s="4">
        <v>2</v>
      </c>
      <c r="B9" s="28"/>
      <c r="C9" s="29"/>
      <c r="D9" s="147"/>
      <c r="E9" s="29"/>
      <c r="F9" s="5" t="str">
        <f>IF(B9&gt;"",C9-E9,"")</f>
        <v/>
      </c>
      <c r="G9" s="30"/>
      <c r="H9" s="30"/>
      <c r="I9" s="34" t="str">
        <f>IF(B9&gt;"",F9*G9,"")</f>
        <v/>
      </c>
      <c r="J9" s="33"/>
    </row>
    <row r="10" spans="1:10" x14ac:dyDescent="0.45">
      <c r="A10" s="36"/>
      <c r="B10" s="39"/>
      <c r="C10" s="37"/>
      <c r="D10" s="40"/>
      <c r="E10" s="37"/>
      <c r="F10" s="37"/>
      <c r="G10" s="41"/>
      <c r="H10" s="41"/>
      <c r="I10" s="38"/>
      <c r="J10" s="42"/>
    </row>
    <row r="11" spans="1:10" x14ac:dyDescent="0.45">
      <c r="A11" s="4">
        <v>3</v>
      </c>
      <c r="B11" s="28"/>
      <c r="C11" s="29"/>
      <c r="D11" s="147"/>
      <c r="E11" s="29"/>
      <c r="F11" s="5" t="str">
        <f>IF(B11&gt;"",C11-E11,"")</f>
        <v/>
      </c>
      <c r="G11" s="30"/>
      <c r="H11" s="30"/>
      <c r="I11" s="34" t="str">
        <f>IF(B11&gt;"",F11*G11,"")</f>
        <v/>
      </c>
      <c r="J11" s="33"/>
    </row>
    <row r="12" spans="1:10" x14ac:dyDescent="0.45">
      <c r="A12" s="36"/>
      <c r="B12" s="39"/>
      <c r="C12" s="37"/>
      <c r="D12" s="40"/>
      <c r="E12" s="37"/>
      <c r="F12" s="37"/>
      <c r="G12" s="41"/>
      <c r="H12" s="41"/>
      <c r="I12" s="38"/>
      <c r="J12" s="42"/>
    </row>
    <row r="13" spans="1:10" x14ac:dyDescent="0.45">
      <c r="A13" s="4">
        <v>4</v>
      </c>
      <c r="B13" s="28"/>
      <c r="C13" s="29"/>
      <c r="D13" s="147"/>
      <c r="E13" s="29"/>
      <c r="F13" s="5" t="str">
        <f>IF(B13&gt;"",C13-E13,"")</f>
        <v/>
      </c>
      <c r="G13" s="30"/>
      <c r="H13" s="30"/>
      <c r="I13" s="34" t="str">
        <f>IF(B13&gt;"",F13*G13,"")</f>
        <v/>
      </c>
      <c r="J13" s="33"/>
    </row>
    <row r="14" spans="1:10" x14ac:dyDescent="0.45">
      <c r="A14" s="36"/>
      <c r="B14" s="39"/>
      <c r="C14" s="37"/>
      <c r="D14" s="40"/>
      <c r="E14" s="37"/>
      <c r="F14" s="37"/>
      <c r="G14" s="41"/>
      <c r="H14" s="41"/>
      <c r="I14" s="38"/>
      <c r="J14" s="42"/>
    </row>
    <row r="15" spans="1:10" x14ac:dyDescent="0.45">
      <c r="A15" s="4">
        <v>5</v>
      </c>
      <c r="B15" s="28"/>
      <c r="C15" s="29"/>
      <c r="D15" s="147"/>
      <c r="E15" s="29"/>
      <c r="F15" s="5" t="str">
        <f>IF(B15&gt;"",C15-E15,"")</f>
        <v/>
      </c>
      <c r="G15" s="30"/>
      <c r="H15" s="30"/>
      <c r="I15" s="34" t="str">
        <f>IF(B15&gt;"",F15*G15,"")</f>
        <v/>
      </c>
      <c r="J15" s="33"/>
    </row>
    <row r="16" spans="1:10" x14ac:dyDescent="0.45">
      <c r="A16" s="36"/>
      <c r="B16" s="39"/>
      <c r="C16" s="37"/>
      <c r="D16" s="40"/>
      <c r="E16" s="37"/>
      <c r="F16" s="37"/>
      <c r="G16" s="41"/>
      <c r="H16" s="41"/>
      <c r="I16" s="38"/>
      <c r="J16" s="42"/>
    </row>
    <row r="17" spans="1:10" x14ac:dyDescent="0.45">
      <c r="A17" s="4">
        <v>6</v>
      </c>
      <c r="B17" s="28"/>
      <c r="C17" s="29"/>
      <c r="D17" s="147"/>
      <c r="E17" s="29"/>
      <c r="F17" s="5" t="str">
        <f>IF(B17&gt;"",C17-E17,"")</f>
        <v/>
      </c>
      <c r="G17" s="30"/>
      <c r="H17" s="30"/>
      <c r="I17" s="34" t="str">
        <f>IF(B17&gt;"",F17*G17,"")</f>
        <v/>
      </c>
      <c r="J17" s="33"/>
    </row>
    <row r="18" spans="1:10" x14ac:dyDescent="0.45">
      <c r="A18" s="36"/>
      <c r="B18" s="39"/>
      <c r="C18" s="37"/>
      <c r="D18" s="40"/>
      <c r="E18" s="37"/>
      <c r="F18" s="37"/>
      <c r="G18" s="41"/>
      <c r="H18" s="41"/>
      <c r="I18" s="38"/>
      <c r="J18" s="42"/>
    </row>
    <row r="19" spans="1:10" x14ac:dyDescent="0.45">
      <c r="A19" s="4">
        <v>7</v>
      </c>
      <c r="B19" s="28"/>
      <c r="C19" s="29"/>
      <c r="D19" s="147"/>
      <c r="E19" s="29"/>
      <c r="F19" s="5" t="str">
        <f>IF(B19&gt;"",C19-E19,"")</f>
        <v/>
      </c>
      <c r="G19" s="30"/>
      <c r="H19" s="30"/>
      <c r="I19" s="34" t="str">
        <f>IF(B19&gt;"",F19*G19,"")</f>
        <v/>
      </c>
      <c r="J19" s="33"/>
    </row>
    <row r="20" spans="1:10" x14ac:dyDescent="0.45">
      <c r="A20" s="36"/>
      <c r="B20" s="39"/>
      <c r="C20" s="37"/>
      <c r="D20" s="40"/>
      <c r="E20" s="37"/>
      <c r="F20" s="37"/>
      <c r="G20" s="41"/>
      <c r="H20" s="41"/>
      <c r="I20" s="38"/>
      <c r="J20" s="42"/>
    </row>
    <row r="21" spans="1:10" x14ac:dyDescent="0.45">
      <c r="A21" s="4">
        <v>8</v>
      </c>
      <c r="B21" s="28"/>
      <c r="C21" s="29"/>
      <c r="D21" s="147"/>
      <c r="E21" s="29"/>
      <c r="F21" s="5" t="str">
        <f>IF(B21&gt;"",C21-E21,"")</f>
        <v/>
      </c>
      <c r="G21" s="30"/>
      <c r="H21" s="30"/>
      <c r="I21" s="34" t="str">
        <f>IF(B21&gt;"",F21*G21,"")</f>
        <v/>
      </c>
      <c r="J21" s="33"/>
    </row>
    <row r="22" spans="1:10" x14ac:dyDescent="0.45">
      <c r="A22" s="36"/>
      <c r="B22" s="39"/>
      <c r="C22" s="37"/>
      <c r="D22" s="40"/>
      <c r="E22" s="37"/>
      <c r="F22" s="37"/>
      <c r="G22" s="41"/>
      <c r="H22" s="41"/>
      <c r="I22" s="38"/>
      <c r="J22" s="42"/>
    </row>
    <row r="23" spans="1:10" x14ac:dyDescent="0.45">
      <c r="A23" s="4">
        <v>9</v>
      </c>
      <c r="B23" s="28"/>
      <c r="C23" s="29"/>
      <c r="D23" s="147"/>
      <c r="E23" s="29"/>
      <c r="F23" s="5" t="str">
        <f>IF(B23&gt;"",C23-E23,"")</f>
        <v/>
      </c>
      <c r="G23" s="30"/>
      <c r="H23" s="30"/>
      <c r="I23" s="34" t="str">
        <f>IF(B23&gt;"",F23*G23,"")</f>
        <v/>
      </c>
      <c r="J23" s="33"/>
    </row>
    <row r="24" spans="1:10" x14ac:dyDescent="0.45">
      <c r="A24" s="36"/>
      <c r="B24" s="39"/>
      <c r="C24" s="37"/>
      <c r="D24" s="40"/>
      <c r="E24" s="37"/>
      <c r="F24" s="37"/>
      <c r="G24" s="41"/>
      <c r="H24" s="41"/>
      <c r="I24" s="38"/>
      <c r="J24" s="42"/>
    </row>
    <row r="25" spans="1:10" x14ac:dyDescent="0.45">
      <c r="A25" s="4">
        <v>10</v>
      </c>
      <c r="B25" s="28"/>
      <c r="C25" s="29"/>
      <c r="D25" s="147"/>
      <c r="E25" s="29"/>
      <c r="F25" s="5" t="str">
        <f>IF(B25&gt;"",C25-E25,"")</f>
        <v/>
      </c>
      <c r="G25" s="30"/>
      <c r="H25" s="30"/>
      <c r="I25" s="34" t="str">
        <f>IF(B25&gt;"",F25*G25,"")</f>
        <v/>
      </c>
      <c r="J25" s="33"/>
    </row>
    <row r="26" spans="1:10" x14ac:dyDescent="0.45">
      <c r="A26" s="36"/>
      <c r="B26" s="39"/>
      <c r="C26" s="37"/>
      <c r="D26" s="40"/>
      <c r="E26" s="37"/>
      <c r="F26" s="37"/>
      <c r="G26" s="41"/>
      <c r="H26" s="41"/>
      <c r="I26" s="38"/>
      <c r="J26" s="42"/>
    </row>
    <row r="27" spans="1:10" x14ac:dyDescent="0.45">
      <c r="A27" s="6" t="s">
        <v>5</v>
      </c>
      <c r="B27" s="6"/>
      <c r="C27" s="7"/>
      <c r="D27" s="7"/>
      <c r="E27" s="7"/>
      <c r="F27" s="7"/>
      <c r="G27" s="7"/>
      <c r="H27" s="7"/>
      <c r="I27" s="35">
        <f>SUM(I7:I25)</f>
        <v>0</v>
      </c>
      <c r="J27" s="42"/>
    </row>
  </sheetData>
  <sheetProtection algorithmName="SHA-512" hashValue="HPzYaUxZf2lSHHHIfva+hEsDA/Wy6BSnB/pZoqU9bf4s8CgSTM43l+wTSWTZo9aE/K24PG5BbeieMf92dySV5A==" saltValue="Ymghozr8Vw2qYXutmz9i9w==" spinCount="100000" sheet="1" formatColumns="0" formatRows="0" selectLockedCells="1"/>
  <mergeCells count="2">
    <mergeCell ref="A3:I3"/>
    <mergeCell ref="A4:I4"/>
  </mergeCells>
  <dataValidations count="2">
    <dataValidation type="whole" operator="greaterThan" allowBlank="1" showInputMessage="1" showErrorMessage="1" sqref="G7:H26">
      <formula1>0</formula1>
    </dataValidation>
    <dataValidation type="decimal" operator="greaterThan" allowBlank="1" showInputMessage="1" showErrorMessage="1" sqref="C7:C26 E7:E26">
      <formula1>0</formula1>
    </dataValidation>
  </dataValidations>
  <pageMargins left="0.70866141732283472" right="0.70866141732283472" top="0.98425196850393704" bottom="0.78740157480314965" header="0.11811023622047245" footer="0.31496062992125984"/>
  <pageSetup paperSize="9" scale="59"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58"/>
  <sheetViews>
    <sheetView showGridLines="0" zoomScale="85" zoomScaleNormal="85" workbookViewId="0">
      <selection activeCell="B6" sqref="B6"/>
    </sheetView>
  </sheetViews>
  <sheetFormatPr baseColWidth="10" defaultColWidth="11.3984375" defaultRowHeight="14.25" x14ac:dyDescent="0.45"/>
  <cols>
    <col min="1" max="1" width="14.265625" style="9" customWidth="1"/>
    <col min="2" max="2" width="47.73046875" style="9" customWidth="1"/>
    <col min="3" max="3" width="19.265625" style="9" customWidth="1"/>
    <col min="4" max="4" width="15.3984375" style="9" customWidth="1"/>
    <col min="5" max="5" width="19.265625" style="9" customWidth="1"/>
    <col min="6" max="6" width="28.73046875" style="9" customWidth="1"/>
    <col min="7" max="8" width="11.3984375" style="112"/>
    <col min="9" max="9" width="47.265625" style="112" customWidth="1"/>
    <col min="10" max="11" width="24.1328125" style="112" customWidth="1"/>
    <col min="12" max="12" width="11.3984375" style="112"/>
    <col min="13" max="14" width="11.3984375" style="110"/>
    <col min="15" max="16384" width="11.3984375" style="9"/>
  </cols>
  <sheetData>
    <row r="1" spans="1:13" ht="24.75" customHeight="1" x14ac:dyDescent="0.7">
      <c r="A1" s="129" t="s">
        <v>171</v>
      </c>
      <c r="F1" s="134" t="str">
        <f>IF('Fahrzeuge N1'!$J$1=0, " ","FKZ: 03EMIN"&amp;'Fahrzeuge N1'!$J$1)</f>
        <v xml:space="preserve"> </v>
      </c>
      <c r="G1" s="128"/>
      <c r="H1" s="110"/>
      <c r="I1" s="110"/>
      <c r="J1" s="110"/>
      <c r="K1" s="110"/>
      <c r="L1" s="110"/>
    </row>
    <row r="2" spans="1:13" ht="24.75" customHeight="1" x14ac:dyDescent="0.55000000000000004">
      <c r="A2" s="60"/>
      <c r="E2" s="79"/>
      <c r="F2" s="124"/>
      <c r="G2" s="110"/>
      <c r="H2" s="110"/>
      <c r="I2" s="110"/>
      <c r="J2" s="110"/>
      <c r="K2" s="110"/>
      <c r="L2" s="110"/>
    </row>
    <row r="3" spans="1:13" ht="24.75" customHeight="1" x14ac:dyDescent="0.45">
      <c r="A3" s="223" t="s">
        <v>199</v>
      </c>
      <c r="B3" s="223"/>
      <c r="C3" s="223"/>
      <c r="D3" s="223"/>
      <c r="E3" s="223"/>
      <c r="F3" s="223"/>
      <c r="G3" s="142"/>
      <c r="H3" s="110"/>
      <c r="I3" s="110"/>
      <c r="J3" s="110"/>
      <c r="K3" s="110"/>
      <c r="L3" s="110"/>
    </row>
    <row r="4" spans="1:13" x14ac:dyDescent="0.45">
      <c r="A4" s="15"/>
      <c r="G4" s="110"/>
      <c r="H4" s="110"/>
      <c r="I4" s="110"/>
      <c r="J4" s="110"/>
      <c r="K4" s="110"/>
      <c r="L4" s="110"/>
    </row>
    <row r="5" spans="1:13" ht="57" x14ac:dyDescent="0.45">
      <c r="A5" s="2" t="s">
        <v>1</v>
      </c>
      <c r="B5" s="3" t="s">
        <v>21</v>
      </c>
      <c r="C5" s="3" t="s">
        <v>187</v>
      </c>
      <c r="D5" s="3" t="s">
        <v>13</v>
      </c>
      <c r="E5" s="3" t="s">
        <v>4</v>
      </c>
      <c r="F5" s="32" t="s">
        <v>17</v>
      </c>
      <c r="G5" s="110"/>
      <c r="I5" s="151" t="s">
        <v>24</v>
      </c>
      <c r="J5" s="152" t="s">
        <v>25</v>
      </c>
      <c r="K5" s="152" t="s">
        <v>168</v>
      </c>
      <c r="M5" s="112"/>
    </row>
    <row r="6" spans="1:13" x14ac:dyDescent="0.45">
      <c r="A6" s="4">
        <v>1</v>
      </c>
      <c r="B6" s="31"/>
      <c r="C6" s="56" t="str">
        <f>IF($B6&gt;0,VLOOKUP($B6,$I$6:$K$12,2,0),"")</f>
        <v/>
      </c>
      <c r="D6" s="30"/>
      <c r="E6" s="56" t="str">
        <f>IF(D6&gt;0,C6*D6,"")</f>
        <v/>
      </c>
      <c r="F6" s="42"/>
      <c r="G6" s="143"/>
      <c r="I6" s="113" t="s">
        <v>161</v>
      </c>
      <c r="J6" s="153">
        <v>500</v>
      </c>
      <c r="K6" s="154">
        <f t="shared" ref="K6:K12" si="0">J6*1.19</f>
        <v>595</v>
      </c>
      <c r="M6" s="112"/>
    </row>
    <row r="7" spans="1:13" x14ac:dyDescent="0.45">
      <c r="A7" s="43"/>
      <c r="B7" s="44"/>
      <c r="C7" s="45"/>
      <c r="D7" s="46"/>
      <c r="E7" s="47"/>
      <c r="F7" s="48"/>
      <c r="G7" s="143"/>
      <c r="I7" s="154" t="s">
        <v>162</v>
      </c>
      <c r="J7" s="153">
        <v>600</v>
      </c>
      <c r="K7" s="154">
        <f t="shared" si="0"/>
        <v>714</v>
      </c>
      <c r="M7" s="112"/>
    </row>
    <row r="8" spans="1:13" x14ac:dyDescent="0.45">
      <c r="A8" s="4">
        <v>2</v>
      </c>
      <c r="B8" s="31"/>
      <c r="C8" s="56" t="str">
        <f>IF($B8&gt;0,VLOOKUP($B8,$I$6:$K$12,2,0),"")</f>
        <v/>
      </c>
      <c r="D8" s="30"/>
      <c r="E8" s="56" t="str">
        <f>IF(D8&gt;0,C8*D8,"")</f>
        <v/>
      </c>
      <c r="F8" s="42"/>
      <c r="G8" s="143"/>
      <c r="I8" s="154" t="s">
        <v>163</v>
      </c>
      <c r="J8" s="153">
        <v>3000</v>
      </c>
      <c r="K8" s="154">
        <f t="shared" si="0"/>
        <v>3570</v>
      </c>
      <c r="M8" s="112"/>
    </row>
    <row r="9" spans="1:13" x14ac:dyDescent="0.45">
      <c r="A9" s="43"/>
      <c r="B9" s="44"/>
      <c r="C9" s="45"/>
      <c r="D9" s="46"/>
      <c r="E9" s="47"/>
      <c r="F9" s="48"/>
      <c r="G9" s="143"/>
      <c r="I9" s="113" t="s">
        <v>164</v>
      </c>
      <c r="J9" s="153">
        <v>10000</v>
      </c>
      <c r="K9" s="154">
        <f t="shared" si="0"/>
        <v>11900</v>
      </c>
      <c r="M9" s="112"/>
    </row>
    <row r="10" spans="1:13" x14ac:dyDescent="0.45">
      <c r="A10" s="4">
        <v>3</v>
      </c>
      <c r="B10" s="31"/>
      <c r="C10" s="56" t="str">
        <f>IF($B10&gt;0,VLOOKUP($B10,$I$6:$K$12,2,0),"")</f>
        <v/>
      </c>
      <c r="D10" s="30"/>
      <c r="E10" s="56" t="str">
        <f>IF(D10&gt;0,C10*D10,"")</f>
        <v/>
      </c>
      <c r="F10" s="42"/>
      <c r="G10" s="143"/>
      <c r="I10" s="154" t="s">
        <v>165</v>
      </c>
      <c r="J10" s="153">
        <v>20000</v>
      </c>
      <c r="K10" s="154">
        <f t="shared" si="0"/>
        <v>23800</v>
      </c>
      <c r="M10" s="112"/>
    </row>
    <row r="11" spans="1:13" x14ac:dyDescent="0.45">
      <c r="A11" s="43"/>
      <c r="B11" s="44"/>
      <c r="C11" s="45"/>
      <c r="D11" s="46"/>
      <c r="E11" s="47"/>
      <c r="F11" s="48"/>
      <c r="G11" s="143"/>
      <c r="I11" s="154" t="s">
        <v>166</v>
      </c>
      <c r="J11" s="153">
        <v>35000</v>
      </c>
      <c r="K11" s="154">
        <f t="shared" si="0"/>
        <v>41650</v>
      </c>
      <c r="M11" s="112"/>
    </row>
    <row r="12" spans="1:13" x14ac:dyDescent="0.45">
      <c r="A12" s="4">
        <v>4</v>
      </c>
      <c r="B12" s="31"/>
      <c r="C12" s="56" t="str">
        <f>IF($B12&gt;0,VLOOKUP($B12,$I$6:$K$12,2,0),"")</f>
        <v/>
      </c>
      <c r="D12" s="30"/>
      <c r="E12" s="56" t="str">
        <f>IF(D12&gt;0,C12*D12,"")</f>
        <v/>
      </c>
      <c r="F12" s="42"/>
      <c r="G12" s="143"/>
      <c r="I12" s="154" t="s">
        <v>167</v>
      </c>
      <c r="J12" s="153">
        <v>50000</v>
      </c>
      <c r="K12" s="154">
        <f t="shared" si="0"/>
        <v>59500</v>
      </c>
      <c r="M12" s="112"/>
    </row>
    <row r="13" spans="1:13" x14ac:dyDescent="0.45">
      <c r="A13" s="43"/>
      <c r="B13" s="44"/>
      <c r="C13" s="45"/>
      <c r="D13" s="46"/>
      <c r="E13" s="47"/>
      <c r="F13" s="48"/>
      <c r="G13" s="143"/>
      <c r="M13" s="112"/>
    </row>
    <row r="14" spans="1:13" x14ac:dyDescent="0.45">
      <c r="A14" s="4">
        <v>5</v>
      </c>
      <c r="B14" s="31"/>
      <c r="C14" s="56" t="str">
        <f>IF($B14&gt;0,VLOOKUP($B14,$I$6:$K$12,2,0),"")</f>
        <v/>
      </c>
      <c r="D14" s="30"/>
      <c r="E14" s="56" t="str">
        <f>IF(D14&gt;0,C14*D14,"")</f>
        <v/>
      </c>
      <c r="F14" s="42"/>
      <c r="G14" s="143"/>
      <c r="M14" s="112"/>
    </row>
    <row r="15" spans="1:13" x14ac:dyDescent="0.45">
      <c r="A15" s="43"/>
      <c r="B15" s="44"/>
      <c r="C15" s="45"/>
      <c r="D15" s="46"/>
      <c r="E15" s="47"/>
      <c r="F15" s="42"/>
      <c r="G15" s="143"/>
      <c r="M15" s="112"/>
    </row>
    <row r="16" spans="1:13" x14ac:dyDescent="0.45">
      <c r="A16" s="4">
        <v>6</v>
      </c>
      <c r="B16" s="31"/>
      <c r="C16" s="56" t="str">
        <f>IF($B16&gt;0,VLOOKUP($B16,$I$6:$K$12,2,0),"")</f>
        <v/>
      </c>
      <c r="D16" s="30"/>
      <c r="E16" s="56" t="str">
        <f>IF(D16&gt;0,C16*D16,"")</f>
        <v/>
      </c>
      <c r="F16" s="42"/>
      <c r="G16" s="143"/>
      <c r="H16" s="110"/>
      <c r="I16" s="110"/>
      <c r="J16" s="110"/>
      <c r="K16" s="110"/>
      <c r="L16" s="110"/>
    </row>
    <row r="17" spans="1:14" x14ac:dyDescent="0.45">
      <c r="A17" s="43"/>
      <c r="B17" s="44"/>
      <c r="C17" s="45"/>
      <c r="D17" s="46"/>
      <c r="E17" s="47"/>
      <c r="F17" s="42"/>
      <c r="G17" s="143"/>
      <c r="H17" s="110"/>
      <c r="I17" s="110"/>
      <c r="J17" s="110"/>
      <c r="K17" s="110"/>
      <c r="L17" s="110"/>
    </row>
    <row r="18" spans="1:14" x14ac:dyDescent="0.45">
      <c r="A18" s="4">
        <v>7</v>
      </c>
      <c r="B18" s="31"/>
      <c r="C18" s="56" t="str">
        <f>IF($B18&gt;0,VLOOKUP($B18,$I$6:$K$12,2,0),"")</f>
        <v/>
      </c>
      <c r="D18" s="30"/>
      <c r="E18" s="56" t="str">
        <f>IF(D18&gt;0,C18*D18,"")</f>
        <v/>
      </c>
      <c r="F18" s="42"/>
      <c r="G18" s="143"/>
      <c r="H18" s="110"/>
      <c r="I18" s="110"/>
      <c r="J18" s="110"/>
      <c r="K18" s="110"/>
      <c r="L18" s="110"/>
    </row>
    <row r="19" spans="1:14" x14ac:dyDescent="0.45">
      <c r="A19" s="43"/>
      <c r="B19" s="44"/>
      <c r="C19" s="45"/>
      <c r="D19" s="46"/>
      <c r="E19" s="47"/>
      <c r="F19" s="42"/>
      <c r="G19" s="143"/>
      <c r="H19" s="110"/>
      <c r="I19" s="110"/>
      <c r="J19" s="110"/>
      <c r="K19" s="110"/>
      <c r="L19" s="110"/>
    </row>
    <row r="20" spans="1:14" x14ac:dyDescent="0.45">
      <c r="A20" s="4">
        <v>8</v>
      </c>
      <c r="B20" s="31"/>
      <c r="C20" s="56" t="str">
        <f>IF($B20&gt;0,VLOOKUP($B20,$I$6:$K$12,2,0),"")</f>
        <v/>
      </c>
      <c r="D20" s="30"/>
      <c r="E20" s="56" t="str">
        <f>IF(D20&gt;0,C20*D20,"")</f>
        <v/>
      </c>
      <c r="F20" s="42"/>
      <c r="G20" s="143"/>
      <c r="H20" s="110"/>
      <c r="I20" s="110"/>
      <c r="J20" s="110"/>
      <c r="K20" s="110"/>
      <c r="L20" s="110"/>
    </row>
    <row r="21" spans="1:14" x14ac:dyDescent="0.45">
      <c r="A21" s="43"/>
      <c r="B21" s="44"/>
      <c r="C21" s="45"/>
      <c r="D21" s="46"/>
      <c r="E21" s="47"/>
      <c r="F21" s="42"/>
      <c r="G21" s="143"/>
      <c r="H21" s="110"/>
      <c r="I21" s="110"/>
      <c r="J21" s="110"/>
      <c r="K21" s="110"/>
      <c r="L21" s="110"/>
    </row>
    <row r="22" spans="1:14" x14ac:dyDescent="0.45">
      <c r="A22" s="4">
        <v>9</v>
      </c>
      <c r="B22" s="31"/>
      <c r="C22" s="56" t="str">
        <f>IF($B22&gt;0,VLOOKUP($B22,$I$6:$K$12,2,0),"")</f>
        <v/>
      </c>
      <c r="D22" s="30"/>
      <c r="E22" s="56" t="str">
        <f>IF(D22&gt;0,C22*D22,"")</f>
        <v/>
      </c>
      <c r="F22" s="42"/>
      <c r="G22" s="143"/>
      <c r="H22" s="110"/>
      <c r="I22" s="111"/>
      <c r="J22" s="111"/>
      <c r="K22" s="111"/>
      <c r="L22" s="110"/>
    </row>
    <row r="23" spans="1:14" x14ac:dyDescent="0.45">
      <c r="A23" s="43"/>
      <c r="B23" s="44"/>
      <c r="C23" s="45"/>
      <c r="D23" s="46"/>
      <c r="E23" s="47"/>
      <c r="F23" s="42"/>
      <c r="G23" s="143"/>
      <c r="H23" s="110"/>
      <c r="I23" s="110"/>
      <c r="J23" s="110"/>
      <c r="K23" s="110"/>
      <c r="L23" s="110"/>
    </row>
    <row r="24" spans="1:14" x14ac:dyDescent="0.45">
      <c r="A24" s="4">
        <v>10</v>
      </c>
      <c r="B24" s="31"/>
      <c r="C24" s="56" t="str">
        <f>IF($B24&gt;0,VLOOKUP($B24,$I$6:$K$12,2,0),"")</f>
        <v/>
      </c>
      <c r="D24" s="30"/>
      <c r="E24" s="56" t="str">
        <f>IF(D24&gt;0,C24*D24,"")</f>
        <v/>
      </c>
      <c r="F24" s="42"/>
      <c r="G24" s="143"/>
      <c r="H24" s="110"/>
      <c r="I24" s="110"/>
      <c r="J24" s="110"/>
      <c r="K24" s="110"/>
      <c r="L24" s="110"/>
    </row>
    <row r="25" spans="1:14" x14ac:dyDescent="0.45">
      <c r="A25" s="43"/>
      <c r="B25" s="44"/>
      <c r="C25" s="45"/>
      <c r="D25" s="46"/>
      <c r="E25" s="47"/>
      <c r="F25" s="42"/>
      <c r="G25" s="143"/>
      <c r="H25" s="110"/>
      <c r="I25" s="110"/>
      <c r="J25" s="110"/>
      <c r="K25" s="110"/>
      <c r="L25" s="110"/>
    </row>
    <row r="26" spans="1:14" x14ac:dyDescent="0.45">
      <c r="A26" s="6" t="s">
        <v>5</v>
      </c>
      <c r="B26" s="6"/>
      <c r="C26" s="7"/>
      <c r="D26" s="7"/>
      <c r="E26" s="35">
        <f>SUM(E6:E24)</f>
        <v>0</v>
      </c>
      <c r="F26" s="42"/>
      <c r="G26" s="143"/>
      <c r="H26" s="110"/>
      <c r="I26" s="110"/>
      <c r="J26" s="110"/>
      <c r="K26" s="110"/>
      <c r="L26" s="110"/>
    </row>
    <row r="27" spans="1:14" s="53" customFormat="1" x14ac:dyDescent="0.45">
      <c r="A27" s="50"/>
      <c r="B27" s="50"/>
      <c r="C27" s="51"/>
      <c r="D27" s="51"/>
      <c r="E27" s="52"/>
      <c r="G27" s="144"/>
      <c r="H27" s="111"/>
      <c r="I27" s="110"/>
      <c r="J27" s="110"/>
      <c r="K27" s="110"/>
      <c r="L27" s="111"/>
      <c r="M27" s="111"/>
      <c r="N27" s="111"/>
    </row>
    <row r="28" spans="1:14" x14ac:dyDescent="0.45">
      <c r="A28" s="54" t="s">
        <v>26</v>
      </c>
      <c r="B28" s="55" t="s">
        <v>22</v>
      </c>
      <c r="C28" s="19"/>
      <c r="D28" s="19"/>
      <c r="G28" s="110"/>
      <c r="H28" s="110"/>
      <c r="L28" s="110"/>
    </row>
    <row r="29" spans="1:14" x14ac:dyDescent="0.45">
      <c r="A29" s="54" t="s">
        <v>27</v>
      </c>
      <c r="B29" s="55" t="s">
        <v>23</v>
      </c>
      <c r="C29" s="19"/>
      <c r="D29" s="19"/>
      <c r="G29" s="110"/>
      <c r="H29" s="110"/>
      <c r="L29" s="110"/>
    </row>
    <row r="30" spans="1:14" x14ac:dyDescent="0.45">
      <c r="A30" s="19"/>
      <c r="B30" s="19"/>
      <c r="C30" s="19"/>
      <c r="D30" s="19"/>
      <c r="G30" s="110"/>
      <c r="H30" s="110"/>
      <c r="L30" s="110"/>
    </row>
    <row r="31" spans="1:14" x14ac:dyDescent="0.45">
      <c r="A31" s="19"/>
      <c r="B31" s="19"/>
      <c r="C31" s="19"/>
      <c r="D31" s="19"/>
      <c r="G31" s="110"/>
      <c r="H31" s="110"/>
      <c r="L31" s="110"/>
    </row>
    <row r="32" spans="1:14" x14ac:dyDescent="0.45">
      <c r="A32" s="19"/>
      <c r="B32" s="19"/>
      <c r="C32" s="19"/>
      <c r="D32" s="19"/>
    </row>
    <row r="33" spans="1:4" x14ac:dyDescent="0.45">
      <c r="A33" s="19"/>
      <c r="B33" s="19"/>
      <c r="C33" s="19"/>
      <c r="D33" s="19"/>
    </row>
    <row r="34" spans="1:4" x14ac:dyDescent="0.45">
      <c r="A34" s="19"/>
      <c r="B34" s="19"/>
      <c r="C34" s="19"/>
      <c r="D34" s="19"/>
    </row>
    <row r="35" spans="1:4" x14ac:dyDescent="0.45">
      <c r="A35" s="19"/>
      <c r="B35" s="19"/>
      <c r="C35" s="19"/>
      <c r="D35" s="19"/>
    </row>
    <row r="36" spans="1:4" x14ac:dyDescent="0.45">
      <c r="A36" s="19"/>
      <c r="B36" s="19"/>
      <c r="C36" s="49"/>
      <c r="D36" s="19"/>
    </row>
    <row r="37" spans="1:4" x14ac:dyDescent="0.45">
      <c r="A37" s="19"/>
      <c r="B37" s="49"/>
      <c r="C37" s="49"/>
      <c r="D37" s="19"/>
    </row>
    <row r="38" spans="1:4" x14ac:dyDescent="0.45">
      <c r="A38" s="19"/>
      <c r="B38" s="49"/>
      <c r="C38" s="49"/>
      <c r="D38" s="19"/>
    </row>
    <row r="39" spans="1:4" x14ac:dyDescent="0.45">
      <c r="A39" s="19"/>
      <c r="B39" s="49"/>
      <c r="C39" s="49"/>
      <c r="D39" s="19"/>
    </row>
    <row r="40" spans="1:4" x14ac:dyDescent="0.45">
      <c r="A40" s="19"/>
      <c r="B40" s="57"/>
      <c r="C40" s="49"/>
      <c r="D40" s="19"/>
    </row>
    <row r="41" spans="1:4" x14ac:dyDescent="0.45">
      <c r="A41" s="19"/>
      <c r="B41" s="19"/>
      <c r="C41" s="19"/>
      <c r="D41" s="19"/>
    </row>
    <row r="42" spans="1:4" x14ac:dyDescent="0.45">
      <c r="A42" s="19"/>
      <c r="B42" s="19"/>
      <c r="C42" s="19"/>
      <c r="D42" s="19"/>
    </row>
    <row r="43" spans="1:4" x14ac:dyDescent="0.45">
      <c r="A43" s="19"/>
      <c r="B43" s="19"/>
      <c r="C43" s="19"/>
      <c r="D43" s="19"/>
    </row>
    <row r="44" spans="1:4" x14ac:dyDescent="0.45">
      <c r="A44" s="19"/>
      <c r="B44" s="19"/>
      <c r="C44" s="19"/>
      <c r="D44" s="19"/>
    </row>
    <row r="45" spans="1:4" x14ac:dyDescent="0.45">
      <c r="A45" s="19"/>
      <c r="B45" s="19"/>
      <c r="C45" s="19"/>
      <c r="D45" s="19"/>
    </row>
    <row r="46" spans="1:4" x14ac:dyDescent="0.45">
      <c r="A46" s="19"/>
      <c r="B46" s="19"/>
      <c r="C46" s="19"/>
      <c r="D46" s="19"/>
    </row>
    <row r="47" spans="1:4" x14ac:dyDescent="0.45">
      <c r="A47" s="19"/>
      <c r="B47" s="19"/>
      <c r="C47" s="19"/>
      <c r="D47" s="19"/>
    </row>
    <row r="48" spans="1:4" x14ac:dyDescent="0.45">
      <c r="A48" s="19"/>
      <c r="B48" s="19"/>
      <c r="C48" s="19"/>
      <c r="D48" s="19"/>
    </row>
    <row r="49" spans="1:4" x14ac:dyDescent="0.45">
      <c r="A49" s="19"/>
      <c r="B49" s="19"/>
      <c r="C49" s="19"/>
      <c r="D49" s="19"/>
    </row>
    <row r="50" spans="1:4" x14ac:dyDescent="0.45">
      <c r="A50" s="19"/>
      <c r="B50" s="19"/>
      <c r="C50" s="19"/>
      <c r="D50" s="19"/>
    </row>
    <row r="51" spans="1:4" x14ac:dyDescent="0.45">
      <c r="A51" s="19"/>
      <c r="B51" s="19"/>
      <c r="C51" s="19"/>
      <c r="D51" s="19"/>
    </row>
    <row r="52" spans="1:4" x14ac:dyDescent="0.45">
      <c r="A52" s="19"/>
      <c r="B52" s="19"/>
      <c r="C52" s="19"/>
      <c r="D52" s="19"/>
    </row>
    <row r="53" spans="1:4" x14ac:dyDescent="0.45">
      <c r="A53" s="19"/>
      <c r="B53" s="19"/>
      <c r="C53" s="19"/>
      <c r="D53" s="19"/>
    </row>
    <row r="54" spans="1:4" x14ac:dyDescent="0.45">
      <c r="A54" s="19"/>
      <c r="B54" s="19"/>
      <c r="C54" s="19"/>
      <c r="D54" s="19"/>
    </row>
    <row r="55" spans="1:4" x14ac:dyDescent="0.45">
      <c r="A55" s="19"/>
      <c r="B55" s="19"/>
      <c r="C55" s="19"/>
      <c r="D55" s="19"/>
    </row>
    <row r="56" spans="1:4" x14ac:dyDescent="0.45">
      <c r="A56" s="19"/>
      <c r="B56" s="19"/>
      <c r="C56" s="19"/>
      <c r="D56" s="19"/>
    </row>
    <row r="57" spans="1:4" x14ac:dyDescent="0.45">
      <c r="A57" s="19"/>
      <c r="B57" s="19"/>
      <c r="C57" s="19"/>
      <c r="D57" s="19"/>
    </row>
    <row r="58" spans="1:4" x14ac:dyDescent="0.45">
      <c r="A58" s="19"/>
      <c r="B58" s="19"/>
      <c r="C58" s="19"/>
      <c r="D58" s="19"/>
    </row>
  </sheetData>
  <sheetProtection algorithmName="SHA-512" hashValue="l5Px35w7bolTj3az95C3bf1r3c4v/pjXVwjknRfWiWvBj+oK7dCrxtDEHEqPEZrHd8ZYXSCrboZrJNym6/2FCg==" saltValue="AReswix5EbB/HYJasGUP4A==" spinCount="100000" sheet="1" formatColumns="0" formatRows="0" selectLockedCells="1"/>
  <mergeCells count="1">
    <mergeCell ref="A3:F3"/>
  </mergeCells>
  <dataValidations count="3">
    <dataValidation allowBlank="1" showInputMessage="1" showErrorMessage="1" sqref="B25 B9 B11 B13 B15 B17 B19 B21 B23"/>
    <dataValidation type="whole" operator="greaterThan" allowBlank="1" showInputMessage="1" showErrorMessage="1" sqref="D6:D25">
      <formula1>0</formula1>
    </dataValidation>
    <dataValidation type="list" allowBlank="1" showInputMessage="1" showErrorMessage="1" sqref="B6 B24 B22 B20 B18 B16 B14 B12 B10 B8">
      <formula1>$I$6:$I$12</formula1>
    </dataValidation>
  </dataValidations>
  <pageMargins left="0.70866141732283472" right="0.70866141732283472" top="0.98425196850393704" bottom="0.78740157480314965" header="0.11811023622047245" footer="0.31496062992125984"/>
  <pageSetup paperSize="9" scale="83"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61"/>
  <sheetViews>
    <sheetView showGridLines="0" zoomScaleNormal="100" workbookViewId="0">
      <selection activeCell="B7" sqref="B7"/>
    </sheetView>
  </sheetViews>
  <sheetFormatPr baseColWidth="10" defaultColWidth="11.3984375" defaultRowHeight="14.25" x14ac:dyDescent="0.45"/>
  <cols>
    <col min="1" max="1" width="11.3984375" style="9"/>
    <col min="2" max="2" width="32.1328125" style="9" customWidth="1"/>
    <col min="3" max="3" width="19.73046875" style="9" customWidth="1"/>
    <col min="4" max="4" width="19.265625" style="9" customWidth="1"/>
    <col min="5" max="5" width="15.3984375" style="9" customWidth="1"/>
    <col min="6" max="6" width="19.265625" style="9" customWidth="1"/>
    <col min="7" max="7" width="11" style="9" customWidth="1"/>
    <col min="8" max="12" width="11.3984375" style="10"/>
    <col min="13" max="16384" width="11.3984375" style="9"/>
  </cols>
  <sheetData>
    <row r="1" spans="1:12" ht="39.6" customHeight="1" x14ac:dyDescent="0.55000000000000004">
      <c r="A1" s="227" t="s">
        <v>175</v>
      </c>
      <c r="B1" s="228"/>
      <c r="C1" s="228"/>
      <c r="D1" s="228"/>
      <c r="F1" s="135" t="str">
        <f>IF('Fahrzeuge N1'!$J$1=0, " ","FKZ: 03EMIN"&amp;'Fahrzeuge N1'!$J$1)</f>
        <v xml:space="preserve"> </v>
      </c>
      <c r="G1" s="128"/>
    </row>
    <row r="2" spans="1:12" ht="27.6" customHeight="1" x14ac:dyDescent="0.55000000000000004">
      <c r="A2" s="77" t="s">
        <v>87</v>
      </c>
      <c r="B2" s="76"/>
      <c r="C2" s="76"/>
      <c r="D2" s="76"/>
      <c r="F2" s="79"/>
      <c r="G2" s="124"/>
    </row>
    <row r="3" spans="1:12" ht="21" customHeight="1" x14ac:dyDescent="0.45">
      <c r="A3" s="225" t="s">
        <v>16</v>
      </c>
      <c r="B3" s="226"/>
      <c r="C3" s="226"/>
      <c r="D3" s="226"/>
      <c r="E3" s="226"/>
      <c r="F3" s="226"/>
      <c r="G3" s="226"/>
      <c r="H3" s="1"/>
    </row>
    <row r="4" spans="1:12" s="19" customFormat="1" ht="21" customHeight="1" x14ac:dyDescent="0.45">
      <c r="A4" s="80"/>
      <c r="H4" s="20"/>
      <c r="I4" s="20"/>
      <c r="J4" s="20"/>
      <c r="K4" s="20"/>
      <c r="L4" s="20"/>
    </row>
    <row r="5" spans="1:12" x14ac:dyDescent="0.45">
      <c r="A5" s="15"/>
    </row>
    <row r="6" spans="1:12" ht="42.75" x14ac:dyDescent="0.45">
      <c r="A6" s="2" t="s">
        <v>1</v>
      </c>
      <c r="B6" s="3" t="s">
        <v>18</v>
      </c>
      <c r="C6" s="3" t="s">
        <v>188</v>
      </c>
      <c r="D6" s="3" t="s">
        <v>19</v>
      </c>
      <c r="E6" s="3" t="s">
        <v>4</v>
      </c>
      <c r="F6" s="32" t="s">
        <v>17</v>
      </c>
      <c r="G6" s="10"/>
      <c r="L6" s="9"/>
    </row>
    <row r="7" spans="1:12" x14ac:dyDescent="0.45">
      <c r="A7" s="4">
        <v>1</v>
      </c>
      <c r="B7" s="31"/>
      <c r="C7" s="29"/>
      <c r="D7" s="30"/>
      <c r="E7" s="34" t="str">
        <f>IF(C7&gt;0,D7*C7,"")</f>
        <v/>
      </c>
      <c r="F7" s="33"/>
      <c r="G7" s="21"/>
      <c r="L7" s="9"/>
    </row>
    <row r="8" spans="1:12" x14ac:dyDescent="0.45">
      <c r="A8" s="43"/>
      <c r="B8" s="44"/>
      <c r="C8" s="45"/>
      <c r="D8" s="46"/>
      <c r="E8" s="47"/>
      <c r="F8" s="48"/>
      <c r="G8" s="21"/>
      <c r="L8" s="9"/>
    </row>
    <row r="9" spans="1:12" x14ac:dyDescent="0.45">
      <c r="A9" s="4">
        <v>2</v>
      </c>
      <c r="B9" s="31"/>
      <c r="C9" s="29"/>
      <c r="D9" s="30"/>
      <c r="E9" s="34" t="str">
        <f>IF(C9&gt;0,D9*C9,"")</f>
        <v/>
      </c>
      <c r="F9" s="33"/>
      <c r="G9" s="21"/>
      <c r="L9" s="9"/>
    </row>
    <row r="10" spans="1:12" x14ac:dyDescent="0.45">
      <c r="A10" s="43"/>
      <c r="B10" s="44"/>
      <c r="C10" s="45"/>
      <c r="D10" s="46"/>
      <c r="E10" s="47"/>
      <c r="F10" s="48"/>
      <c r="G10" s="21"/>
      <c r="L10" s="9"/>
    </row>
    <row r="11" spans="1:12" x14ac:dyDescent="0.45">
      <c r="A11" s="4">
        <v>3</v>
      </c>
      <c r="B11" s="31"/>
      <c r="C11" s="29"/>
      <c r="D11" s="30"/>
      <c r="E11" s="34" t="str">
        <f>IF(C11&gt;0,D11*C11,"")</f>
        <v/>
      </c>
      <c r="F11" s="33"/>
      <c r="G11" s="21"/>
      <c r="L11" s="9"/>
    </row>
    <row r="12" spans="1:12" x14ac:dyDescent="0.45">
      <c r="A12" s="43"/>
      <c r="B12" s="44"/>
      <c r="C12" s="45"/>
      <c r="D12" s="46"/>
      <c r="E12" s="47"/>
      <c r="F12" s="48"/>
      <c r="G12" s="21"/>
      <c r="L12" s="9"/>
    </row>
    <row r="13" spans="1:12" x14ac:dyDescent="0.45">
      <c r="A13" s="4">
        <v>4</v>
      </c>
      <c r="B13" s="31"/>
      <c r="C13" s="29"/>
      <c r="D13" s="30"/>
      <c r="E13" s="34" t="str">
        <f>IF(C13&gt;0,D13*C13,"")</f>
        <v/>
      </c>
      <c r="F13" s="33"/>
      <c r="G13" s="21"/>
      <c r="L13" s="9"/>
    </row>
    <row r="14" spans="1:12" x14ac:dyDescent="0.45">
      <c r="A14" s="43"/>
      <c r="B14" s="44"/>
      <c r="C14" s="45"/>
      <c r="D14" s="46"/>
      <c r="E14" s="47"/>
      <c r="F14" s="48"/>
      <c r="G14" s="21"/>
      <c r="L14" s="9"/>
    </row>
    <row r="15" spans="1:12" x14ac:dyDescent="0.45">
      <c r="A15" s="4">
        <v>5</v>
      </c>
      <c r="B15" s="31"/>
      <c r="C15" s="29"/>
      <c r="D15" s="30"/>
      <c r="E15" s="34" t="str">
        <f>IF(C15&gt;0,D15*C15,"")</f>
        <v/>
      </c>
      <c r="F15" s="33"/>
      <c r="G15" s="21"/>
      <c r="L15" s="9"/>
    </row>
    <row r="16" spans="1:12" x14ac:dyDescent="0.45">
      <c r="A16" s="43"/>
      <c r="B16" s="44"/>
      <c r="C16" s="45"/>
      <c r="D16" s="46"/>
      <c r="E16" s="47"/>
      <c r="F16" s="33"/>
      <c r="G16" s="21"/>
      <c r="L16" s="9"/>
    </row>
    <row r="17" spans="1:12" x14ac:dyDescent="0.45">
      <c r="A17" s="4">
        <v>6</v>
      </c>
      <c r="B17" s="31"/>
      <c r="C17" s="29"/>
      <c r="D17" s="30"/>
      <c r="E17" s="34" t="str">
        <f>IF(C17&gt;0,D17*C17,"")</f>
        <v/>
      </c>
      <c r="F17" s="33"/>
      <c r="G17" s="21"/>
      <c r="L17" s="9"/>
    </row>
    <row r="18" spans="1:12" x14ac:dyDescent="0.45">
      <c r="A18" s="43"/>
      <c r="B18" s="44"/>
      <c r="C18" s="45"/>
      <c r="D18" s="46"/>
      <c r="E18" s="47"/>
      <c r="F18" s="33"/>
      <c r="G18" s="21"/>
      <c r="L18" s="9"/>
    </row>
    <row r="19" spans="1:12" x14ac:dyDescent="0.45">
      <c r="A19" s="4">
        <v>7</v>
      </c>
      <c r="B19" s="31"/>
      <c r="C19" s="29"/>
      <c r="D19" s="30"/>
      <c r="E19" s="34" t="str">
        <f>IF(C19&gt;0,D19*C19,"")</f>
        <v/>
      </c>
      <c r="F19" s="33"/>
      <c r="G19" s="21"/>
      <c r="L19" s="9"/>
    </row>
    <row r="20" spans="1:12" x14ac:dyDescent="0.45">
      <c r="A20" s="43"/>
      <c r="B20" s="44"/>
      <c r="C20" s="45"/>
      <c r="D20" s="46"/>
      <c r="E20" s="47"/>
      <c r="F20" s="33"/>
      <c r="G20" s="21"/>
      <c r="L20" s="9"/>
    </row>
    <row r="21" spans="1:12" x14ac:dyDescent="0.45">
      <c r="A21" s="4">
        <v>8</v>
      </c>
      <c r="B21" s="31"/>
      <c r="C21" s="29"/>
      <c r="D21" s="30"/>
      <c r="E21" s="34" t="str">
        <f>IF(C21&gt;0,D21*C21,"")</f>
        <v/>
      </c>
      <c r="F21" s="33"/>
      <c r="G21" s="21"/>
      <c r="L21" s="9"/>
    </row>
    <row r="22" spans="1:12" x14ac:dyDescent="0.45">
      <c r="A22" s="43"/>
      <c r="B22" s="44"/>
      <c r="C22" s="45"/>
      <c r="D22" s="46"/>
      <c r="E22" s="47"/>
      <c r="F22" s="33"/>
      <c r="G22" s="21"/>
      <c r="L22" s="9"/>
    </row>
    <row r="23" spans="1:12" x14ac:dyDescent="0.45">
      <c r="A23" s="4">
        <v>9</v>
      </c>
      <c r="B23" s="31"/>
      <c r="C23" s="29"/>
      <c r="D23" s="30"/>
      <c r="E23" s="34" t="str">
        <f>IF(C23&gt;0,D23*C23,"")</f>
        <v/>
      </c>
      <c r="F23" s="33"/>
      <c r="G23" s="21"/>
      <c r="L23" s="9"/>
    </row>
    <row r="24" spans="1:12" x14ac:dyDescent="0.45">
      <c r="A24" s="43"/>
      <c r="B24" s="44"/>
      <c r="C24" s="45"/>
      <c r="D24" s="46"/>
      <c r="E24" s="47"/>
      <c r="F24" s="33"/>
      <c r="G24" s="21"/>
      <c r="L24" s="9"/>
    </row>
    <row r="25" spans="1:12" x14ac:dyDescent="0.45">
      <c r="A25" s="4">
        <v>10</v>
      </c>
      <c r="B25" s="31"/>
      <c r="C25" s="29"/>
      <c r="D25" s="30"/>
      <c r="E25" s="34" t="str">
        <f>IF(C25&gt;0,D25*C25,"")</f>
        <v/>
      </c>
      <c r="F25" s="33"/>
      <c r="G25" s="21"/>
      <c r="L25" s="9"/>
    </row>
    <row r="26" spans="1:12" x14ac:dyDescent="0.45">
      <c r="A26" s="43"/>
      <c r="B26" s="44"/>
      <c r="C26" s="45"/>
      <c r="D26" s="46"/>
      <c r="E26" s="47"/>
      <c r="F26" s="33"/>
      <c r="G26" s="21"/>
      <c r="L26" s="9"/>
    </row>
    <row r="27" spans="1:12" x14ac:dyDescent="0.45">
      <c r="A27" s="6" t="s">
        <v>5</v>
      </c>
      <c r="B27" s="6"/>
      <c r="C27" s="7"/>
      <c r="D27" s="7"/>
      <c r="E27" s="34" t="str">
        <f>IF(C7&gt;0,SUM(E7:E25),"")</f>
        <v/>
      </c>
      <c r="F27" s="33"/>
      <c r="G27" s="21"/>
      <c r="L27" s="9"/>
    </row>
    <row r="28" spans="1:12" ht="17.25" customHeight="1" x14ac:dyDescent="0.45">
      <c r="A28" s="224"/>
      <c r="B28" s="224"/>
      <c r="C28" s="224"/>
      <c r="D28" s="224"/>
      <c r="E28" s="224"/>
      <c r="F28" s="224"/>
    </row>
    <row r="29" spans="1:12" x14ac:dyDescent="0.45">
      <c r="B29" s="19"/>
      <c r="C29" s="19"/>
    </row>
    <row r="30" spans="1:12" x14ac:dyDescent="0.45">
      <c r="B30" s="19"/>
      <c r="C30" s="19"/>
    </row>
    <row r="31" spans="1:12" x14ac:dyDescent="0.45">
      <c r="A31" s="19"/>
      <c r="B31" s="19"/>
      <c r="C31" s="19"/>
      <c r="D31" s="19"/>
      <c r="E31" s="19"/>
    </row>
    <row r="32" spans="1:12" x14ac:dyDescent="0.45">
      <c r="A32" s="19"/>
      <c r="B32" s="19"/>
      <c r="C32" s="19"/>
      <c r="D32" s="19"/>
      <c r="E32" s="19"/>
    </row>
    <row r="33" spans="1:5" x14ac:dyDescent="0.45">
      <c r="A33" s="19"/>
      <c r="B33" s="19"/>
      <c r="C33" s="19"/>
      <c r="D33" s="19"/>
      <c r="E33" s="19"/>
    </row>
    <row r="34" spans="1:5" x14ac:dyDescent="0.45">
      <c r="A34" s="19"/>
      <c r="B34" s="19"/>
      <c r="C34" s="19"/>
      <c r="D34" s="19"/>
      <c r="E34" s="19"/>
    </row>
    <row r="35" spans="1:5" x14ac:dyDescent="0.45">
      <c r="A35" s="19"/>
      <c r="B35" s="19"/>
      <c r="C35" s="19"/>
      <c r="D35" s="19"/>
      <c r="E35" s="19"/>
    </row>
    <row r="36" spans="1:5" x14ac:dyDescent="0.45">
      <c r="A36" s="19"/>
      <c r="B36" s="19"/>
      <c r="C36" s="19"/>
      <c r="D36" s="19"/>
      <c r="E36" s="19"/>
    </row>
    <row r="37" spans="1:5" x14ac:dyDescent="0.45">
      <c r="A37" s="19"/>
      <c r="B37" s="19"/>
      <c r="C37" s="19"/>
      <c r="D37" s="19"/>
      <c r="E37" s="19"/>
    </row>
    <row r="38" spans="1:5" x14ac:dyDescent="0.45">
      <c r="A38" s="19"/>
      <c r="B38" s="20"/>
      <c r="C38" s="20"/>
      <c r="D38" s="19"/>
      <c r="E38" s="19"/>
    </row>
    <row r="39" spans="1:5" x14ac:dyDescent="0.45">
      <c r="A39" s="19"/>
      <c r="B39" s="20"/>
      <c r="C39" s="11"/>
      <c r="D39" s="49"/>
      <c r="E39" s="19"/>
    </row>
    <row r="40" spans="1:5" x14ac:dyDescent="0.45">
      <c r="A40" s="19"/>
      <c r="B40" s="11"/>
      <c r="C40" s="11"/>
      <c r="D40" s="49"/>
      <c r="E40" s="19"/>
    </row>
    <row r="41" spans="1:5" x14ac:dyDescent="0.45">
      <c r="A41" s="19"/>
      <c r="B41" s="11"/>
      <c r="C41" s="11"/>
      <c r="D41" s="49"/>
      <c r="E41" s="19"/>
    </row>
    <row r="42" spans="1:5" x14ac:dyDescent="0.45">
      <c r="A42" s="19"/>
      <c r="B42" s="11"/>
      <c r="C42" s="11"/>
      <c r="D42" s="49"/>
      <c r="E42" s="19"/>
    </row>
    <row r="43" spans="1:5" x14ac:dyDescent="0.45">
      <c r="A43" s="19"/>
      <c r="B43" s="21"/>
      <c r="C43" s="21"/>
      <c r="D43" s="49"/>
      <c r="E43" s="19"/>
    </row>
    <row r="44" spans="1:5" x14ac:dyDescent="0.45">
      <c r="A44" s="19"/>
      <c r="B44" s="19"/>
      <c r="C44" s="19"/>
      <c r="D44" s="19"/>
      <c r="E44" s="19"/>
    </row>
    <row r="45" spans="1:5" x14ac:dyDescent="0.45">
      <c r="A45" s="19"/>
      <c r="B45" s="19"/>
      <c r="C45" s="19"/>
      <c r="D45" s="19"/>
      <c r="E45" s="19"/>
    </row>
    <row r="46" spans="1:5" x14ac:dyDescent="0.45">
      <c r="A46" s="19"/>
      <c r="B46" s="19"/>
      <c r="C46" s="19"/>
      <c r="D46" s="19"/>
      <c r="E46" s="19"/>
    </row>
    <row r="47" spans="1:5" x14ac:dyDescent="0.45">
      <c r="A47" s="19"/>
      <c r="B47" s="19"/>
      <c r="C47" s="19"/>
      <c r="D47" s="19"/>
      <c r="E47" s="19"/>
    </row>
    <row r="48" spans="1:5" x14ac:dyDescent="0.45">
      <c r="A48" s="19"/>
      <c r="B48" s="19"/>
      <c r="C48" s="19"/>
      <c r="D48" s="19"/>
      <c r="E48" s="19"/>
    </row>
    <row r="49" spans="1:5" x14ac:dyDescent="0.45">
      <c r="A49" s="19"/>
      <c r="B49" s="19"/>
      <c r="C49" s="19"/>
      <c r="D49" s="19"/>
      <c r="E49" s="19"/>
    </row>
    <row r="50" spans="1:5" x14ac:dyDescent="0.45">
      <c r="A50" s="19"/>
      <c r="B50" s="19"/>
      <c r="C50" s="19"/>
      <c r="D50" s="19"/>
      <c r="E50" s="19"/>
    </row>
    <row r="51" spans="1:5" x14ac:dyDescent="0.45">
      <c r="A51" s="19"/>
      <c r="B51" s="19"/>
      <c r="C51" s="19"/>
      <c r="D51" s="19"/>
      <c r="E51" s="19"/>
    </row>
    <row r="52" spans="1:5" x14ac:dyDescent="0.45">
      <c r="A52" s="19"/>
      <c r="B52" s="19"/>
      <c r="C52" s="19"/>
      <c r="D52" s="19"/>
      <c r="E52" s="19"/>
    </row>
    <row r="53" spans="1:5" x14ac:dyDescent="0.45">
      <c r="A53" s="19"/>
      <c r="B53" s="19"/>
      <c r="C53" s="19"/>
      <c r="D53" s="19"/>
      <c r="E53" s="19"/>
    </row>
    <row r="54" spans="1:5" x14ac:dyDescent="0.45">
      <c r="A54" s="19"/>
      <c r="B54" s="19"/>
      <c r="C54" s="19"/>
      <c r="D54" s="19"/>
      <c r="E54" s="19"/>
    </row>
    <row r="55" spans="1:5" x14ac:dyDescent="0.45">
      <c r="A55" s="19"/>
      <c r="B55" s="19"/>
      <c r="C55" s="19"/>
      <c r="D55" s="19"/>
      <c r="E55" s="19"/>
    </row>
    <row r="56" spans="1:5" x14ac:dyDescent="0.45">
      <c r="A56" s="19"/>
      <c r="B56" s="19"/>
      <c r="C56" s="19"/>
      <c r="D56" s="19"/>
      <c r="E56" s="19"/>
    </row>
    <row r="57" spans="1:5" x14ac:dyDescent="0.45">
      <c r="A57" s="19"/>
      <c r="B57" s="19"/>
      <c r="C57" s="19"/>
      <c r="D57" s="19"/>
      <c r="E57" s="19"/>
    </row>
    <row r="58" spans="1:5" x14ac:dyDescent="0.45">
      <c r="A58" s="19"/>
      <c r="B58" s="19"/>
      <c r="C58" s="19"/>
      <c r="D58" s="19"/>
      <c r="E58" s="19"/>
    </row>
    <row r="59" spans="1:5" x14ac:dyDescent="0.45">
      <c r="A59" s="19"/>
      <c r="B59" s="19"/>
      <c r="C59" s="19"/>
      <c r="D59" s="19"/>
      <c r="E59" s="19"/>
    </row>
    <row r="60" spans="1:5" x14ac:dyDescent="0.45">
      <c r="A60" s="19"/>
      <c r="B60" s="19"/>
      <c r="C60" s="19"/>
      <c r="D60" s="19"/>
      <c r="E60" s="19"/>
    </row>
    <row r="61" spans="1:5" x14ac:dyDescent="0.45">
      <c r="A61" s="19"/>
      <c r="B61" s="19"/>
      <c r="C61" s="19"/>
      <c r="D61" s="19"/>
      <c r="E61" s="19"/>
    </row>
  </sheetData>
  <sheetProtection algorithmName="SHA-512" hashValue="3OiK5ns4RryChEFFWWev7mv8uAcU2tb4Z/LXkfHs+XKhIkNsQ7PeNdfO58QUlbO+CMZW/YoqHk+ImhPxjxmk5g==" saltValue="kJoSB5u5BAMQm3jIcW8zhA==" spinCount="100000" sheet="1" formatColumns="0" formatRows="0" selectLockedCells="1"/>
  <mergeCells count="3">
    <mergeCell ref="A28:F28"/>
    <mergeCell ref="A3:G3"/>
    <mergeCell ref="A1:D1"/>
  </mergeCells>
  <dataValidations count="3">
    <dataValidation type="whole" operator="greaterThan" allowBlank="1" showInputMessage="1" showErrorMessage="1" sqref="D7:D26">
      <formula1>0</formula1>
    </dataValidation>
    <dataValidation type="decimal" operator="greaterThan" allowBlank="1" showInputMessage="1" showErrorMessage="1" sqref="C7:C26">
      <formula1>0</formula1>
    </dataValidation>
    <dataValidation type="list" allowBlank="1" showInputMessage="1" showErrorMessage="1" sqref="B8 B26 B24 B22 B20 B18 B16 B14 B12 B10">
      <formula1>$B$40:$B$43</formula1>
    </dataValidation>
  </dataValidations>
  <pageMargins left="0.70866141732283472" right="0.70866141732283472" top="0.98425196850393704" bottom="0.78740157480314965" header="0.11811023622047245" footer="0.31496062992125984"/>
  <pageSetup paperSize="9" scale="93"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H67"/>
  <sheetViews>
    <sheetView showGridLines="0" view="pageBreakPreview" topLeftCell="A4" zoomScaleNormal="100" zoomScaleSheetLayoutView="100" workbookViewId="0">
      <selection activeCell="B10" sqref="B10"/>
    </sheetView>
  </sheetViews>
  <sheetFormatPr baseColWidth="10" defaultRowHeight="14.25" x14ac:dyDescent="0.45"/>
  <cols>
    <col min="1" max="1" width="8" style="13" customWidth="1"/>
    <col min="2" max="2" width="67.3984375" style="13" customWidth="1"/>
    <col min="3" max="3" width="27.59765625" style="13" customWidth="1"/>
    <col min="4" max="4" width="10" style="13" customWidth="1"/>
    <col min="5" max="5" width="31.73046875" style="13" customWidth="1"/>
  </cols>
  <sheetData>
    <row r="1" spans="1:8" s="16" customFormat="1" ht="18" x14ac:dyDescent="0.45">
      <c r="A1" s="130" t="s">
        <v>151</v>
      </c>
      <c r="B1" s="17"/>
      <c r="C1" s="126"/>
      <c r="D1" s="127"/>
      <c r="E1" s="134" t="str">
        <f>IF('Fahrzeuge N1'!$J$1=0, " ","FKZ: 03EMIN"&amp;'Fahrzeuge N1'!$J$1)</f>
        <v xml:space="preserve"> </v>
      </c>
    </row>
    <row r="2" spans="1:8" s="16" customFormat="1" ht="15.75" x14ac:dyDescent="0.5">
      <c r="A2" s="231" t="s">
        <v>197</v>
      </c>
      <c r="B2" s="231"/>
      <c r="C2" s="231"/>
      <c r="D2" s="231"/>
      <c r="E2" s="231"/>
      <c r="F2" s="132"/>
      <c r="G2" s="132"/>
      <c r="H2" s="132"/>
    </row>
    <row r="3" spans="1:8" s="16" customFormat="1" ht="13.5" customHeight="1" x14ac:dyDescent="0.5">
      <c r="A3" s="132" t="s">
        <v>176</v>
      </c>
      <c r="B3" s="132"/>
      <c r="C3" s="132"/>
      <c r="D3" s="132"/>
      <c r="E3" s="132"/>
      <c r="F3" s="133"/>
      <c r="G3" s="133"/>
      <c r="H3" s="133"/>
    </row>
    <row r="4" spans="1:8" s="16" customFormat="1" ht="15" customHeight="1" x14ac:dyDescent="0.5">
      <c r="A4" s="133" t="s">
        <v>172</v>
      </c>
      <c r="B4" s="133"/>
      <c r="D4" s="133"/>
      <c r="E4" s="133"/>
      <c r="F4" s="133"/>
      <c r="G4" s="133"/>
      <c r="H4" s="133"/>
    </row>
    <row r="5" spans="1:8" s="16" customFormat="1" ht="14.25" customHeight="1" x14ac:dyDescent="0.5">
      <c r="A5" s="132" t="s">
        <v>198</v>
      </c>
      <c r="B5" s="131"/>
      <c r="C5" s="131"/>
      <c r="D5" s="131"/>
      <c r="E5" s="131"/>
      <c r="F5" s="131"/>
      <c r="G5" s="131"/>
      <c r="H5" s="131"/>
    </row>
    <row r="6" spans="1:8" s="16" customFormat="1" ht="15" customHeight="1" x14ac:dyDescent="0.45">
      <c r="A6" s="230"/>
      <c r="B6" s="230"/>
      <c r="C6" s="230"/>
      <c r="D6" s="230"/>
      <c r="E6" s="230"/>
      <c r="F6" s="230"/>
      <c r="G6" s="230"/>
      <c r="H6" s="230"/>
    </row>
    <row r="7" spans="1:8" s="16" customFormat="1" ht="18" x14ac:dyDescent="0.55000000000000004">
      <c r="A7" s="229" t="s">
        <v>9</v>
      </c>
      <c r="B7" s="229"/>
      <c r="C7" s="229"/>
      <c r="D7" s="229"/>
      <c r="E7" s="229"/>
      <c r="F7" s="229"/>
      <c r="G7" s="229"/>
      <c r="H7" s="229"/>
    </row>
    <row r="9" spans="1:8" s="12" customFormat="1" ht="28.5" x14ac:dyDescent="0.45">
      <c r="A9" s="22" t="s">
        <v>10</v>
      </c>
      <c r="B9" s="22" t="s">
        <v>11</v>
      </c>
      <c r="C9" s="22" t="s">
        <v>173</v>
      </c>
      <c r="D9" s="22" t="s">
        <v>174</v>
      </c>
      <c r="E9" s="22" t="s">
        <v>12</v>
      </c>
    </row>
    <row r="10" spans="1:8" ht="15" customHeight="1" x14ac:dyDescent="0.45">
      <c r="A10" s="23">
        <f>IF('Fahrzeuge N1'!$B11&gt;"",'Fahrzeuge N1'!A11,0)</f>
        <v>0</v>
      </c>
      <c r="B10" s="23" t="str">
        <f>IF('Fahrzeuge N1'!$B11&gt;"",CONCATENATE('Fahrzeuge N1'!U11," ",'Fahrzeuge N1'!B11),"")</f>
        <v/>
      </c>
      <c r="C10" s="24" t="str">
        <f>IF('Fahrzeuge N1'!$B11&gt;"",'Fahrzeuge N1'!$F11,"")</f>
        <v/>
      </c>
      <c r="D10" s="25" t="str">
        <f>IF('Fahrzeuge N1'!$B11&gt;"",'Fahrzeuge N1'!G11,"")</f>
        <v/>
      </c>
      <c r="E10" s="24" t="str">
        <f>IF('Fahrzeuge N1'!$B11&gt;"",'Fahrzeuge N1'!I11,"")</f>
        <v/>
      </c>
    </row>
    <row r="11" spans="1:8" x14ac:dyDescent="0.45">
      <c r="A11" s="23">
        <f>IF('Fahrzeuge N1'!B12&gt;"",'Fahrzeuge N1'!A12,A10)</f>
        <v>0</v>
      </c>
      <c r="B11" s="23" t="str">
        <f>IF('Fahrzeuge N1'!$B12&gt;"",CONCATENATE('Fahrzeuge N1'!U16," ",'Fahrzeuge N1'!B12),"")</f>
        <v/>
      </c>
      <c r="C11" s="24" t="str">
        <f>IF('Fahrzeuge N1'!$B12&gt;"",'Fahrzeuge N1'!$F12,"")</f>
        <v/>
      </c>
      <c r="D11" s="25" t="str">
        <f>IF('Fahrzeuge N1'!$B12&gt;"",'Fahrzeuge N1'!G12,"")</f>
        <v/>
      </c>
      <c r="E11" s="24" t="str">
        <f>IF('Fahrzeuge N1'!$B12&gt;"",'Fahrzeuge N1'!I12,"")</f>
        <v/>
      </c>
    </row>
    <row r="12" spans="1:8" x14ac:dyDescent="0.45">
      <c r="A12" s="23">
        <f>IF('Fahrzeuge N1'!B13&gt;"",'Fahrzeuge N1'!A13,A11)</f>
        <v>0</v>
      </c>
      <c r="B12" s="23" t="str">
        <f>IF('Fahrzeuge N1'!$B13&gt;"",CONCATENATE('Fahrzeuge N1'!U17," ",'Fahrzeuge N1'!B13),"")</f>
        <v/>
      </c>
      <c r="C12" s="24" t="str">
        <f>IF('Fahrzeuge N1'!$B13&gt;"",'Fahrzeuge N1'!$F13,"")</f>
        <v/>
      </c>
      <c r="D12" s="25" t="str">
        <f>IF('Fahrzeuge N1'!$B13&gt;"",'Fahrzeuge N1'!G13,"")</f>
        <v/>
      </c>
      <c r="E12" s="24" t="str">
        <f>IF('Fahrzeuge N1'!$B13&gt;"",'Fahrzeuge N1'!I13,"")</f>
        <v/>
      </c>
    </row>
    <row r="13" spans="1:8" x14ac:dyDescent="0.45">
      <c r="A13" s="23">
        <f>IF('Fahrzeuge N1'!B14&gt;"",'Fahrzeuge N1'!A14,A12)</f>
        <v>0</v>
      </c>
      <c r="B13" s="23" t="str">
        <f>IF('Fahrzeuge N1'!$B14&gt;"",CONCATENATE('Fahrzeuge N1'!U19," ",'Fahrzeuge N1'!B14),"")</f>
        <v/>
      </c>
      <c r="C13" s="24" t="str">
        <f>IF('Fahrzeuge N1'!$B14&gt;"",'Fahrzeuge N1'!$F14,"")</f>
        <v/>
      </c>
      <c r="D13" s="25" t="str">
        <f>IF('Fahrzeuge N1'!$B14&gt;"",'Fahrzeuge N1'!G14,"")</f>
        <v/>
      </c>
      <c r="E13" s="24" t="str">
        <f>IF('Fahrzeuge N1'!$B14&gt;"",'Fahrzeuge N1'!I14,"")</f>
        <v/>
      </c>
    </row>
    <row r="14" spans="1:8" x14ac:dyDescent="0.45">
      <c r="A14" s="23">
        <f>IF('Fahrzeuge N1'!B15&gt;"",'Fahrzeuge N1'!A15,A13)</f>
        <v>0</v>
      </c>
      <c r="B14" s="23" t="str">
        <f>IF('Fahrzeuge N1'!$B15&gt;"",CONCATENATE('Fahrzeuge N1'!U21," ",'Fahrzeuge N1'!B15),"")</f>
        <v/>
      </c>
      <c r="C14" s="24" t="str">
        <f>IF('Fahrzeuge N1'!$B15&gt;"",'Fahrzeuge N1'!$F15,"")</f>
        <v/>
      </c>
      <c r="D14" s="25" t="str">
        <f>IF('Fahrzeuge N1'!$B15&gt;"",'Fahrzeuge N1'!G15,"")</f>
        <v/>
      </c>
      <c r="E14" s="24" t="str">
        <f>IF('Fahrzeuge N1'!$B15&gt;"",'Fahrzeuge N1'!I15,"")</f>
        <v/>
      </c>
    </row>
    <row r="15" spans="1:8" x14ac:dyDescent="0.45">
      <c r="A15" s="23">
        <f>IF('Fahrzeuge N1'!B16&gt;"",'Fahrzeuge N1'!A16,A14)</f>
        <v>0</v>
      </c>
      <c r="B15" s="23" t="str">
        <f>IF('Fahrzeuge N1'!$B16&gt;"",CONCATENATE('Fahrzeuge N1'!U24," ",'Fahrzeuge N1'!B16),"")</f>
        <v/>
      </c>
      <c r="C15" s="24" t="str">
        <f>IF('Fahrzeuge N1'!$B16&gt;"",'Fahrzeuge N1'!$F16,"")</f>
        <v/>
      </c>
      <c r="D15" s="25" t="str">
        <f>IF('Fahrzeuge N1'!$B16&gt;"",'Fahrzeuge N1'!G16,"")</f>
        <v/>
      </c>
      <c r="E15" s="24" t="str">
        <f>IF('Fahrzeuge N1'!$B16&gt;"",'Fahrzeuge N1'!I16,"")</f>
        <v/>
      </c>
    </row>
    <row r="16" spans="1:8" x14ac:dyDescent="0.45">
      <c r="A16" s="23">
        <f>IF('Fahrzeuge N1'!B17&gt;"",'Fahrzeuge N1'!A17,A15)</f>
        <v>0</v>
      </c>
      <c r="B16" s="23" t="str">
        <f>IF('Fahrzeuge N1'!$B17&gt;"",CONCATENATE('Fahrzeuge N1'!U25," ",'Fahrzeuge N1'!B17),"")</f>
        <v/>
      </c>
      <c r="C16" s="24" t="str">
        <f>IF('Fahrzeuge N1'!$B17&gt;"",'Fahrzeuge N1'!$F17,"")</f>
        <v/>
      </c>
      <c r="D16" s="25" t="str">
        <f>IF('Fahrzeuge N1'!$B17&gt;"",'Fahrzeuge N1'!G17,"")</f>
        <v/>
      </c>
      <c r="E16" s="24" t="str">
        <f>IF('Fahrzeuge N1'!$B17&gt;"",'Fahrzeuge N1'!I17,"")</f>
        <v/>
      </c>
    </row>
    <row r="17" spans="1:5" x14ac:dyDescent="0.45">
      <c r="A17" s="23">
        <f>IF('Fahrzeuge N1'!B18&gt;"",'Fahrzeuge N1'!A18,A16)</f>
        <v>0</v>
      </c>
      <c r="B17" s="23" t="str">
        <f>IF('Fahrzeuge N1'!$B18&gt;"",CONCATENATE('Fahrzeuge N1'!U26," ",'Fahrzeuge N1'!B18),"")</f>
        <v/>
      </c>
      <c r="C17" s="24" t="str">
        <f>IF('Fahrzeuge N1'!$B18&gt;"",'Fahrzeuge N1'!$F18,"")</f>
        <v/>
      </c>
      <c r="D17" s="25" t="str">
        <f>IF('Fahrzeuge N1'!$B18&gt;"",'Fahrzeuge N1'!G18,"")</f>
        <v/>
      </c>
      <c r="E17" s="24" t="str">
        <f>IF('Fahrzeuge N1'!$B18&gt;"",'Fahrzeuge N1'!I18,"")</f>
        <v/>
      </c>
    </row>
    <row r="18" spans="1:5" x14ac:dyDescent="0.45">
      <c r="A18" s="23">
        <f>IF('Fahrzeuge N1'!B19&gt;"",'Fahrzeuge N1'!A19,A17)</f>
        <v>0</v>
      </c>
      <c r="B18" s="23" t="str">
        <f>IF('Fahrzeuge N1'!$B19&gt;"",CONCATENATE('Fahrzeuge N1'!U27," ",'Fahrzeuge N1'!B19),"")</f>
        <v/>
      </c>
      <c r="C18" s="24" t="str">
        <f>IF('Fahrzeuge N1'!$B19&gt;"",'Fahrzeuge N1'!$F19,"")</f>
        <v/>
      </c>
      <c r="D18" s="25" t="str">
        <f>IF('Fahrzeuge N1'!$B19&gt;"",'Fahrzeuge N1'!G19,"")</f>
        <v/>
      </c>
      <c r="E18" s="24" t="str">
        <f>IF('Fahrzeuge N1'!$B19&gt;"",'Fahrzeuge N1'!I19,"")</f>
        <v/>
      </c>
    </row>
    <row r="19" spans="1:5" x14ac:dyDescent="0.45">
      <c r="A19" s="23">
        <f>IF('Fahrzeuge N1'!B20&gt;"",'Fahrzeuge N1'!A20,A18)</f>
        <v>0</v>
      </c>
      <c r="B19" s="23" t="str">
        <f>IF('Fahrzeuge N1'!$B20&gt;"",CONCATENATE('Fahrzeuge N1'!U27," ",'Fahrzeuge N1'!B20),"")</f>
        <v/>
      </c>
      <c r="C19" s="24" t="str">
        <f>IF('Fahrzeuge N1'!$B20&gt;"",'Fahrzeuge N1'!$F20,"")</f>
        <v/>
      </c>
      <c r="D19" s="25" t="str">
        <f>IF('Fahrzeuge N1'!$B20&gt;"",'Fahrzeuge N1'!G20,"")</f>
        <v/>
      </c>
      <c r="E19" s="24" t="str">
        <f>IF('Fahrzeuge N1'!$B20&gt;"",'Fahrzeuge N1'!I20,"")</f>
        <v/>
      </c>
    </row>
    <row r="20" spans="1:5" x14ac:dyDescent="0.45">
      <c r="A20" s="23">
        <f>IF('Fahrzeuge N1'!B21&gt;"",'Fahrzeuge N1'!A21,A19)</f>
        <v>0</v>
      </c>
      <c r="B20" s="23" t="str">
        <f>IF('Fahrzeuge N1'!$B21&gt;"",CONCATENATE('Fahrzeuge N1'!U28," ",'Fahrzeuge N1'!B21),"")</f>
        <v/>
      </c>
      <c r="C20" s="24" t="str">
        <f>IF('Fahrzeuge N1'!$B21&gt;"",'Fahrzeuge N1'!$F21,"")</f>
        <v/>
      </c>
      <c r="D20" s="25" t="str">
        <f>IF('Fahrzeuge N1'!$B21&gt;"",'Fahrzeuge N1'!G21,"")</f>
        <v/>
      </c>
      <c r="E20" s="24" t="str">
        <f>IF('Fahrzeuge N1'!$B21&gt;"",'Fahrzeuge N1'!I21,"")</f>
        <v/>
      </c>
    </row>
    <row r="21" spans="1:5" x14ac:dyDescent="0.45">
      <c r="A21" s="23">
        <f>IF('Fahrzeuge N1'!B22&gt;"",'Fahrzeuge N1'!A22,A20)</f>
        <v>0</v>
      </c>
      <c r="B21" s="23" t="str">
        <f>IF('Fahrzeuge N1'!$B22&gt;"",CONCATENATE('Fahrzeuge N1'!U29," ",'Fahrzeuge N1'!B22),"")</f>
        <v/>
      </c>
      <c r="C21" s="24" t="str">
        <f>IF('Fahrzeuge N1'!$B22&gt;"",'Fahrzeuge N1'!$F22,"")</f>
        <v/>
      </c>
      <c r="D21" s="25" t="str">
        <f>IF('Fahrzeuge N1'!$B22&gt;"",'Fahrzeuge N1'!G22,"")</f>
        <v/>
      </c>
      <c r="E21" s="24" t="str">
        <f>IF('Fahrzeuge N1'!$B22&gt;"",'Fahrzeuge N1'!I22,"")</f>
        <v/>
      </c>
    </row>
    <row r="22" spans="1:5" x14ac:dyDescent="0.45">
      <c r="A22" s="23">
        <f>IF('Fahrzeuge N1'!B23&gt;"",'Fahrzeuge N1'!A23,A21)</f>
        <v>0</v>
      </c>
      <c r="B22" s="23" t="str">
        <f>IF('Fahrzeuge N1'!$B23&gt;"",CONCATENATE('Fahrzeuge N1'!U30," ",'Fahrzeuge N1'!B23),"")</f>
        <v/>
      </c>
      <c r="C22" s="24" t="str">
        <f>IF('Fahrzeuge N1'!$B23&gt;"",'Fahrzeuge N1'!$F23,"")</f>
        <v/>
      </c>
      <c r="D22" s="25" t="str">
        <f>IF('Fahrzeuge N1'!$B23&gt;"",'Fahrzeuge N1'!G23,"")</f>
        <v/>
      </c>
      <c r="E22" s="24" t="str">
        <f>IF('Fahrzeuge N1'!$B23&gt;"",'Fahrzeuge N1'!I23,"")</f>
        <v/>
      </c>
    </row>
    <row r="23" spans="1:5" x14ac:dyDescent="0.45">
      <c r="A23" s="23">
        <f>IF('Fahrzeuge N1'!B24&gt;"",'Fahrzeuge N1'!A24,A22)</f>
        <v>0</v>
      </c>
      <c r="B23" s="23" t="str">
        <f>IF('Fahrzeuge N1'!$B24&gt;"",CONCATENATE('Fahrzeuge N1'!U31," ",'Fahrzeuge N1'!B24),"")</f>
        <v/>
      </c>
      <c r="C23" s="24" t="str">
        <f>IF('Fahrzeuge N1'!$B24&gt;"",'Fahrzeuge N1'!$F24,"")</f>
        <v/>
      </c>
      <c r="D23" s="25" t="str">
        <f>IF('Fahrzeuge N1'!$B24&gt;"",'Fahrzeuge N1'!G24,"")</f>
        <v/>
      </c>
      <c r="E23" s="24" t="str">
        <f>IF('Fahrzeuge N1'!$B24&gt;"",'Fahrzeuge N1'!I24,"")</f>
        <v/>
      </c>
    </row>
    <row r="24" spans="1:5" x14ac:dyDescent="0.45">
      <c r="A24" s="23">
        <f>IF('Fahrzeuge N1'!B25&gt;"",'Fahrzeuge N1'!A25,A23)</f>
        <v>0</v>
      </c>
      <c r="B24" s="23" t="str">
        <f>IF('Fahrzeuge N1'!$B25&gt;"",CONCATENATE('Fahrzeuge N1'!U32," ",'Fahrzeuge N1'!B25),"")</f>
        <v/>
      </c>
      <c r="C24" s="24" t="str">
        <f>IF('Fahrzeuge N1'!$B25&gt;"",'Fahrzeuge N1'!$F25,"")</f>
        <v/>
      </c>
      <c r="D24" s="25" t="str">
        <f>IF('Fahrzeuge N1'!$B25&gt;"",'Fahrzeuge N1'!G25,"")</f>
        <v/>
      </c>
      <c r="E24" s="24" t="str">
        <f>IF('Fahrzeuge N1'!$B25&gt;"",'Fahrzeuge N1'!I25,"")</f>
        <v/>
      </c>
    </row>
    <row r="25" spans="1:5" x14ac:dyDescent="0.45">
      <c r="A25" s="23">
        <f>IF('Fahrzeuge N1'!B26&gt;"",'Fahrzeuge N1'!A26,A24)</f>
        <v>0</v>
      </c>
      <c r="B25" s="23" t="str">
        <f>IF('Fahrzeuge N1'!$B26&gt;"",CONCATENATE('Fahrzeuge N1'!U33," ",'Fahrzeuge N1'!B26),"")</f>
        <v/>
      </c>
      <c r="C25" s="24" t="str">
        <f>IF('Fahrzeuge N1'!$B26&gt;"",'Fahrzeuge N1'!$F26,"")</f>
        <v/>
      </c>
      <c r="D25" s="25" t="str">
        <f>IF('Fahrzeuge N1'!$B26&gt;"",'Fahrzeuge N1'!G26,"")</f>
        <v/>
      </c>
      <c r="E25" s="24" t="str">
        <f>IF('Fahrzeuge N1'!$B26&gt;"",'Fahrzeuge N1'!I26,"")</f>
        <v/>
      </c>
    </row>
    <row r="26" spans="1:5" x14ac:dyDescent="0.45">
      <c r="A26" s="23">
        <f>IF('Fahrzeuge N1'!B27&gt;"",'Fahrzeuge N1'!A27,A25)</f>
        <v>0</v>
      </c>
      <c r="B26" s="23" t="str">
        <f>IF('Fahrzeuge N1'!$B27&gt;"",CONCATENATE('Fahrzeuge N1'!U35," ",'Fahrzeuge N1'!B27),"")</f>
        <v/>
      </c>
      <c r="C26" s="24" t="str">
        <f>IF('Fahrzeuge N1'!$B27&gt;"",'Fahrzeuge N1'!$F27,"")</f>
        <v/>
      </c>
      <c r="D26" s="25" t="str">
        <f>IF('Fahrzeuge N1'!$B27&gt;"",'Fahrzeuge N1'!G27,"")</f>
        <v/>
      </c>
      <c r="E26" s="24" t="str">
        <f>IF('Fahrzeuge N1'!$B27&gt;"",'Fahrzeuge N1'!I27,"")</f>
        <v/>
      </c>
    </row>
    <row r="27" spans="1:5" x14ac:dyDescent="0.45">
      <c r="A27" s="23">
        <f>IF('Fahrzeuge N1'!B28&gt;"",'Fahrzeuge N1'!A28,A26)</f>
        <v>0</v>
      </c>
      <c r="B27" s="23" t="str">
        <f>IF('Fahrzeuge N1'!$B28&gt;"",CONCATENATE('Fahrzeuge N1'!U36," ",'Fahrzeuge N1'!B28),"")</f>
        <v/>
      </c>
      <c r="C27" s="24" t="str">
        <f>IF('Fahrzeuge N1'!$B28&gt;"",'Fahrzeuge N1'!$F28,"")</f>
        <v/>
      </c>
      <c r="D27" s="25" t="str">
        <f>IF('Fahrzeuge N1'!$B28&gt;"",'Fahrzeuge N1'!G28,"")</f>
        <v/>
      </c>
      <c r="E27" s="24" t="str">
        <f>IF('Fahrzeuge N1'!$B28&gt;"",'Fahrzeuge N1'!I28,"")</f>
        <v/>
      </c>
    </row>
    <row r="28" spans="1:5" x14ac:dyDescent="0.45">
      <c r="A28" s="23">
        <f>IF('Fahrzeuge N1'!B29&gt;"",'Fahrzeuge N1'!A29,A27)</f>
        <v>0</v>
      </c>
      <c r="B28" s="23" t="str">
        <f>IF('Fahrzeuge N1'!$B29&gt;"",CONCATENATE('Fahrzeuge N1'!U37," ",'Fahrzeuge N1'!B29),"")</f>
        <v/>
      </c>
      <c r="C28" s="24" t="str">
        <f>IF('Fahrzeuge N1'!$B29&gt;"",'Fahrzeuge N1'!$F29,"")</f>
        <v/>
      </c>
      <c r="D28" s="25" t="str">
        <f>IF('Fahrzeuge N1'!$B29&gt;"",'Fahrzeuge N1'!G29,"")</f>
        <v/>
      </c>
      <c r="E28" s="24" t="str">
        <f>IF('Fahrzeuge N1'!$B29&gt;"",'Fahrzeuge N1'!I29,"")</f>
        <v/>
      </c>
    </row>
    <row r="29" spans="1:5" x14ac:dyDescent="0.45">
      <c r="A29" s="23">
        <f>IF('Fahrzeuge N1'!B30&gt;"",'Fahrzeuge N1'!A30,A28)</f>
        <v>0</v>
      </c>
      <c r="B29" s="23" t="str">
        <f>IF('Fahrzeuge N1'!$B30&gt;"",CONCATENATE('Fahrzeuge N1'!U38," ",'Fahrzeuge N1'!B30),"")</f>
        <v/>
      </c>
      <c r="C29" s="24" t="str">
        <f>IF('Fahrzeuge N1'!$B30&gt;"",'Fahrzeuge N1'!$F30,"")</f>
        <v/>
      </c>
      <c r="D29" s="25" t="str">
        <f>IF('Fahrzeuge N1'!$B30&gt;"",'Fahrzeuge N1'!G30,"")</f>
        <v/>
      </c>
      <c r="E29" s="24" t="str">
        <f>IF('Fahrzeuge N1'!$B30&gt;"",'Fahrzeuge N1'!I30,"")</f>
        <v/>
      </c>
    </row>
    <row r="30" spans="1:5" x14ac:dyDescent="0.45">
      <c r="A30" s="23">
        <f>IF('N2, N3, Umrüstungen'!B7&gt;"",A29+1,A29)</f>
        <v>0</v>
      </c>
      <c r="B30" s="23" t="str">
        <f>IF('N2, N3, Umrüstungen'!$B7&gt;"",CONCATENATE("LKW ",'N2, N3, Umrüstungen'!$B7),"")</f>
        <v/>
      </c>
      <c r="C30" s="24" t="str">
        <f>IF('N2, N3, Umrüstungen'!$B7&gt;"",'N2, N3, Umrüstungen'!F7,"")</f>
        <v/>
      </c>
      <c r="D30" s="25" t="str">
        <f>IF('N2, N3, Umrüstungen'!$B7&gt;"",'N2, N3, Umrüstungen'!G7,"")</f>
        <v/>
      </c>
      <c r="E30" s="24" t="str">
        <f>IF('N2, N3, Umrüstungen'!$B7&gt;"",'N2, N3, Umrüstungen'!I7,"")</f>
        <v/>
      </c>
    </row>
    <row r="31" spans="1:5" x14ac:dyDescent="0.45">
      <c r="A31" s="23">
        <f>IF('N2, N3, Umrüstungen'!B9&gt;"",A30+1,A30)</f>
        <v>0</v>
      </c>
      <c r="B31" s="23" t="str">
        <f>IF('N2, N3, Umrüstungen'!$B9&gt;"",CONCATENATE("LKW ",'N2, N3, Umrüstungen'!$B9),"")</f>
        <v/>
      </c>
      <c r="C31" s="24" t="str">
        <f>IF('N2, N3, Umrüstungen'!$B9&gt;"",'N2, N3, Umrüstungen'!F9,"")</f>
        <v/>
      </c>
      <c r="D31" s="25" t="str">
        <f>IF('N2, N3, Umrüstungen'!$B9&gt;"",'N2, N3, Umrüstungen'!G9,"")</f>
        <v/>
      </c>
      <c r="E31" s="24" t="str">
        <f>IF('N2, N3, Umrüstungen'!$B9&gt;"",'N2, N3, Umrüstungen'!I9,"")</f>
        <v/>
      </c>
    </row>
    <row r="32" spans="1:5" x14ac:dyDescent="0.45">
      <c r="A32" s="23">
        <f>IF('N2, N3, Umrüstungen'!B11&gt;"",A31+1,A31)</f>
        <v>0</v>
      </c>
      <c r="B32" s="23" t="str">
        <f>IF('N2, N3, Umrüstungen'!$B11&gt;"",CONCATENATE("LKW ",'N2, N3, Umrüstungen'!$B11),"")</f>
        <v/>
      </c>
      <c r="C32" s="24" t="str">
        <f>IF('N2, N3, Umrüstungen'!$B11&gt;"",'N2, N3, Umrüstungen'!F11,"")</f>
        <v/>
      </c>
      <c r="D32" s="25" t="str">
        <f>IF('N2, N3, Umrüstungen'!$B11&gt;"",'N2, N3, Umrüstungen'!G11,"")</f>
        <v/>
      </c>
      <c r="E32" s="24" t="str">
        <f>IF('N2, N3, Umrüstungen'!$B11&gt;"",'N2, N3, Umrüstungen'!I11,"")</f>
        <v/>
      </c>
    </row>
    <row r="33" spans="1:5" x14ac:dyDescent="0.45">
      <c r="A33" s="23">
        <f>IF('N2, N3, Umrüstungen'!B13&gt;"",A32+1,A32)</f>
        <v>0</v>
      </c>
      <c r="B33" s="23" t="str">
        <f>IF('N2, N3, Umrüstungen'!$B13&gt;"",CONCATENATE("LKW ",'N2, N3, Umrüstungen'!$B13),"")</f>
        <v/>
      </c>
      <c r="C33" s="24" t="str">
        <f>IF('N2, N3, Umrüstungen'!$B13&gt;"",'N2, N3, Umrüstungen'!F13,"")</f>
        <v/>
      </c>
      <c r="D33" s="25" t="str">
        <f>IF('N2, N3, Umrüstungen'!$B13&gt;"",'N2, N3, Umrüstungen'!G13,"")</f>
        <v/>
      </c>
      <c r="E33" s="24" t="str">
        <f>IF('N2, N3, Umrüstungen'!$B13&gt;"",'N2, N3, Umrüstungen'!I13,"")</f>
        <v/>
      </c>
    </row>
    <row r="34" spans="1:5" x14ac:dyDescent="0.45">
      <c r="A34" s="23">
        <f>IF('N2, N3, Umrüstungen'!B15&gt;"",A33+1,A33)</f>
        <v>0</v>
      </c>
      <c r="B34" s="23" t="str">
        <f>IF('N2, N3, Umrüstungen'!$B15&gt;"",CONCATENATE("LKW ",'N2, N3, Umrüstungen'!$B15),"")</f>
        <v/>
      </c>
      <c r="C34" s="24" t="str">
        <f>IF('N2, N3, Umrüstungen'!$B15&gt;"",'N2, N3, Umrüstungen'!F15,"")</f>
        <v/>
      </c>
      <c r="D34" s="25" t="str">
        <f>IF('N2, N3, Umrüstungen'!$B15&gt;"",'N2, N3, Umrüstungen'!G15,"")</f>
        <v/>
      </c>
      <c r="E34" s="24" t="str">
        <f>IF('N2, N3, Umrüstungen'!$B15&gt;"",'N2, N3, Umrüstungen'!I15,"")</f>
        <v/>
      </c>
    </row>
    <row r="35" spans="1:5" x14ac:dyDescent="0.45">
      <c r="A35" s="23">
        <f>IF('N2, N3, Umrüstungen'!B17&gt;"",A34+1,A34)</f>
        <v>0</v>
      </c>
      <c r="B35" s="23" t="str">
        <f>IF('N2, N3, Umrüstungen'!$B17&gt;"",CONCATENATE("LKW ",'N2, N3, Umrüstungen'!$B17),"")</f>
        <v/>
      </c>
      <c r="C35" s="24" t="str">
        <f>IF('N2, N3, Umrüstungen'!$B17&gt;"",'N2, N3, Umrüstungen'!F17,"")</f>
        <v/>
      </c>
      <c r="D35" s="25" t="str">
        <f>IF('N2, N3, Umrüstungen'!$B17&gt;"",'N2, N3, Umrüstungen'!G17,"")</f>
        <v/>
      </c>
      <c r="E35" s="24" t="str">
        <f>IF('N2, N3, Umrüstungen'!$B17&gt;"",'N2, N3, Umrüstungen'!I17,"")</f>
        <v/>
      </c>
    </row>
    <row r="36" spans="1:5" x14ac:dyDescent="0.45">
      <c r="A36" s="23">
        <f>IF('N2, N3, Umrüstungen'!B19&gt;"",A35+1,A35)</f>
        <v>0</v>
      </c>
      <c r="B36" s="23" t="str">
        <f>IF('N2, N3, Umrüstungen'!$B19&gt;"",CONCATENATE("LKW ",'N2, N3, Umrüstungen'!$B19),"")</f>
        <v/>
      </c>
      <c r="C36" s="24" t="str">
        <f>IF('N2, N3, Umrüstungen'!$B19&gt;"",'N2, N3, Umrüstungen'!F19,"")</f>
        <v/>
      </c>
      <c r="D36" s="25" t="str">
        <f>IF('N2, N3, Umrüstungen'!$B19&gt;"",'N2, N3, Umrüstungen'!G19,"")</f>
        <v/>
      </c>
      <c r="E36" s="24" t="str">
        <f>IF('N2, N3, Umrüstungen'!$B19&gt;"",'N2, N3, Umrüstungen'!I19,"")</f>
        <v/>
      </c>
    </row>
    <row r="37" spans="1:5" x14ac:dyDescent="0.45">
      <c r="A37" s="23">
        <f>IF('N2, N3, Umrüstungen'!B21&gt;"",A36+1,A36)</f>
        <v>0</v>
      </c>
      <c r="B37" s="23" t="str">
        <f>IF('N2, N3, Umrüstungen'!$B21&gt;"",CONCATENATE("LKW ",'N2, N3, Umrüstungen'!$B21),"")</f>
        <v/>
      </c>
      <c r="C37" s="24" t="str">
        <f>IF('N2, N3, Umrüstungen'!$B21&gt;"",'N2, N3, Umrüstungen'!F21,"")</f>
        <v/>
      </c>
      <c r="D37" s="25" t="str">
        <f>IF('N2, N3, Umrüstungen'!$B21&gt;"",'N2, N3, Umrüstungen'!G21,"")</f>
        <v/>
      </c>
      <c r="E37" s="24" t="str">
        <f>IF('N2, N3, Umrüstungen'!$B21&gt;"",'N2, N3, Umrüstungen'!I21,"")</f>
        <v/>
      </c>
    </row>
    <row r="38" spans="1:5" x14ac:dyDescent="0.45">
      <c r="A38" s="23">
        <f>IF('N2, N3, Umrüstungen'!B23&gt;"",A37+1,A37)</f>
        <v>0</v>
      </c>
      <c r="B38" s="23" t="str">
        <f>IF('N2, N3, Umrüstungen'!$B23&gt;"",CONCATENATE("LKW ",'N2, N3, Umrüstungen'!$B23),"")</f>
        <v/>
      </c>
      <c r="C38" s="24" t="str">
        <f>IF('N2, N3, Umrüstungen'!$B23&gt;"",'N2, N3, Umrüstungen'!F23,"")</f>
        <v/>
      </c>
      <c r="D38" s="25" t="str">
        <f>IF('N2, N3, Umrüstungen'!$B23&gt;"",'N2, N3, Umrüstungen'!G23,"")</f>
        <v/>
      </c>
      <c r="E38" s="24" t="str">
        <f>IF('N2, N3, Umrüstungen'!$B23&gt;"",'N2, N3, Umrüstungen'!I23,"")</f>
        <v/>
      </c>
    </row>
    <row r="39" spans="1:5" x14ac:dyDescent="0.45">
      <c r="A39" s="23">
        <f>IF('N2, N3, Umrüstungen'!B25&gt;"",A38+1,A38)</f>
        <v>0</v>
      </c>
      <c r="B39" s="23" t="str">
        <f>IF('N2, N3, Umrüstungen'!$B25&gt;"",CONCATENATE("LKW ",'N2, N3, Umrüstungen'!$B25),"")</f>
        <v/>
      </c>
      <c r="C39" s="24" t="str">
        <f>IF('N2, N3, Umrüstungen'!$B25&gt;"",'N2, N3, Umrüstungen'!F25,"")</f>
        <v/>
      </c>
      <c r="D39" s="25" t="str">
        <f>IF('N2, N3, Umrüstungen'!$B25&gt;"",'N2, N3, Umrüstungen'!G25,"")</f>
        <v/>
      </c>
      <c r="E39" s="24" t="str">
        <f>IF('N2, N3, Umrüstungen'!$B25&gt;"",'N2, N3, Umrüstungen'!I25,"")</f>
        <v/>
      </c>
    </row>
    <row r="40" spans="1:5" x14ac:dyDescent="0.45">
      <c r="A40" s="23">
        <f>IF(Ladeinfrastruktur!$B6&gt;"",A39+1,A39)</f>
        <v>0</v>
      </c>
      <c r="B40" s="23" t="str">
        <f>IF(Ladeinfrastruktur!$B6&gt;"",CONCATENATE(" LIS ",Ladeinfrastruktur!B6),"")</f>
        <v/>
      </c>
      <c r="C40" s="24" t="str">
        <f>IF($B40&gt;"",Ladeinfrastruktur!C6,"")</f>
        <v/>
      </c>
      <c r="D40" s="25" t="str">
        <f>IF($B40&gt;"",Ladeinfrastruktur!D6,"")</f>
        <v/>
      </c>
      <c r="E40" s="24" t="str">
        <f>IF($B40&gt;"",Ladeinfrastruktur!E6,"")</f>
        <v/>
      </c>
    </row>
    <row r="41" spans="1:5" x14ac:dyDescent="0.45">
      <c r="A41" s="23">
        <f>IF(Ladeinfrastruktur!$B8&gt;"",A40+1,A40)</f>
        <v>0</v>
      </c>
      <c r="B41" s="23" t="str">
        <f>IF(Ladeinfrastruktur!$B8&gt;"",CONCATENATE(" LIS ",Ladeinfrastruktur!B8),"")</f>
        <v/>
      </c>
      <c r="C41" s="24" t="str">
        <f>IF($B41&gt;"",Ladeinfrastruktur!C8,"")</f>
        <v/>
      </c>
      <c r="D41" s="25" t="str">
        <f>IF($B41&gt;"",Ladeinfrastruktur!D8,"")</f>
        <v/>
      </c>
      <c r="E41" s="24" t="str">
        <f>IF($B41&gt;"",Ladeinfrastruktur!E8,"")</f>
        <v/>
      </c>
    </row>
    <row r="42" spans="1:5" x14ac:dyDescent="0.45">
      <c r="A42" s="23">
        <f>IF(Ladeinfrastruktur!$B10&gt;"",A41+1,A41)</f>
        <v>0</v>
      </c>
      <c r="B42" s="23" t="str">
        <f>IF(Ladeinfrastruktur!$B10&gt;"",CONCATENATE(" LIS ",Ladeinfrastruktur!B10),"")</f>
        <v/>
      </c>
      <c r="C42" s="24" t="str">
        <f>IF($B42&gt;"",Ladeinfrastruktur!C10,"")</f>
        <v/>
      </c>
      <c r="D42" s="25" t="str">
        <f>IF($B42&gt;"",Ladeinfrastruktur!D10,"")</f>
        <v/>
      </c>
      <c r="E42" s="24" t="str">
        <f>IF($B42&gt;"",Ladeinfrastruktur!E10,"")</f>
        <v/>
      </c>
    </row>
    <row r="43" spans="1:5" x14ac:dyDescent="0.45">
      <c r="A43" s="23">
        <f>IF(Ladeinfrastruktur!$B12&gt;"",A42+1,A42)</f>
        <v>0</v>
      </c>
      <c r="B43" s="23" t="str">
        <f>IF(Ladeinfrastruktur!$B12&gt;"",CONCATENATE(" LIS ",Ladeinfrastruktur!B12),"")</f>
        <v/>
      </c>
      <c r="C43" s="24" t="str">
        <f>IF($B43&gt;"",Ladeinfrastruktur!C12,"")</f>
        <v/>
      </c>
      <c r="D43" s="25" t="str">
        <f>IF($B43&gt;"",Ladeinfrastruktur!D12,"")</f>
        <v/>
      </c>
      <c r="E43" s="24" t="str">
        <f>IF($B43&gt;"",Ladeinfrastruktur!E12,"")</f>
        <v/>
      </c>
    </row>
    <row r="44" spans="1:5" x14ac:dyDescent="0.45">
      <c r="A44" s="23">
        <f>IF(Ladeinfrastruktur!$B14&gt;"",A43+1,A43)</f>
        <v>0</v>
      </c>
      <c r="B44" s="23" t="str">
        <f>IF(Ladeinfrastruktur!$B14&gt;"",CONCATENATE(" LIS ",Ladeinfrastruktur!B14),"")</f>
        <v/>
      </c>
      <c r="C44" s="24" t="str">
        <f>IF($B44&gt;"",Ladeinfrastruktur!C14,"")</f>
        <v/>
      </c>
      <c r="D44" s="25" t="str">
        <f>IF($B44&gt;"",Ladeinfrastruktur!D14,"")</f>
        <v/>
      </c>
      <c r="E44" s="24" t="str">
        <f>IF($B44&gt;"",Ladeinfrastruktur!E14,"")</f>
        <v/>
      </c>
    </row>
    <row r="45" spans="1:5" x14ac:dyDescent="0.45">
      <c r="A45" s="23">
        <f>IF(Ladeinfrastruktur!$B16&gt;"",A44+1,A44)</f>
        <v>0</v>
      </c>
      <c r="B45" s="23" t="str">
        <f>IF(Ladeinfrastruktur!$B16&gt;"",CONCATENATE(" LIS ",Ladeinfrastruktur!B16),"")</f>
        <v/>
      </c>
      <c r="C45" s="24" t="str">
        <f>IF($B45&gt;"",Ladeinfrastruktur!C16,"")</f>
        <v/>
      </c>
      <c r="D45" s="25" t="str">
        <f>IF($B45&gt;"",Ladeinfrastruktur!D16,"")</f>
        <v/>
      </c>
      <c r="E45" s="24" t="str">
        <f>IF($B45&gt;"",Ladeinfrastruktur!E16,"")</f>
        <v/>
      </c>
    </row>
    <row r="46" spans="1:5" x14ac:dyDescent="0.45">
      <c r="A46" s="23">
        <f>IF(Ladeinfrastruktur!$B18&gt;"",A45+1,A45)</f>
        <v>0</v>
      </c>
      <c r="B46" s="23" t="str">
        <f>IF(Ladeinfrastruktur!$B18&gt;"",CONCATENATE(" LIS ",Ladeinfrastruktur!B18),"")</f>
        <v/>
      </c>
      <c r="C46" s="24" t="str">
        <f>IF($B46&gt;"",Ladeinfrastruktur!C18,"")</f>
        <v/>
      </c>
      <c r="D46" s="25" t="str">
        <f>IF($B46&gt;"",Ladeinfrastruktur!D18,"")</f>
        <v/>
      </c>
      <c r="E46" s="24" t="str">
        <f>IF($B46&gt;"",Ladeinfrastruktur!E18,"")</f>
        <v/>
      </c>
    </row>
    <row r="47" spans="1:5" x14ac:dyDescent="0.45">
      <c r="A47" s="23">
        <f>IF(Ladeinfrastruktur!$B20&gt;"",A46+1,A46)</f>
        <v>0</v>
      </c>
      <c r="B47" s="23" t="str">
        <f>IF(Ladeinfrastruktur!$B20&gt;"",CONCATENATE(" LIS ",Ladeinfrastruktur!B20),"")</f>
        <v/>
      </c>
      <c r="C47" s="24" t="str">
        <f>IF($B47&gt;"",Ladeinfrastruktur!C20,"")</f>
        <v/>
      </c>
      <c r="D47" s="25" t="str">
        <f>IF($B47&gt;"",Ladeinfrastruktur!D20,"")</f>
        <v/>
      </c>
      <c r="E47" s="24" t="str">
        <f>IF($B47&gt;"",Ladeinfrastruktur!E20,"")</f>
        <v/>
      </c>
    </row>
    <row r="48" spans="1:5" x14ac:dyDescent="0.45">
      <c r="A48" s="23">
        <f>IF(Ladeinfrastruktur!$B22&gt;"",A47+1,A47)</f>
        <v>0</v>
      </c>
      <c r="B48" s="23" t="str">
        <f>IF(Ladeinfrastruktur!$B22&gt;"",CONCATENATE(" LIS ",Ladeinfrastruktur!B22),"")</f>
        <v/>
      </c>
      <c r="C48" s="24" t="str">
        <f>IF($B48&gt;"",Ladeinfrastruktur!C22,"")</f>
        <v/>
      </c>
      <c r="D48" s="25" t="str">
        <f>IF($B48&gt;"",Ladeinfrastruktur!D22,"")</f>
        <v/>
      </c>
      <c r="E48" s="24" t="str">
        <f>IF($B48&gt;"",Ladeinfrastruktur!E22,"")</f>
        <v/>
      </c>
    </row>
    <row r="49" spans="1:5" x14ac:dyDescent="0.45">
      <c r="A49" s="23">
        <f>IF(Ladeinfrastruktur!$B24&gt;"",A48+1,A48)</f>
        <v>0</v>
      </c>
      <c r="B49" s="23" t="str">
        <f>IF(Ladeinfrastruktur!$B24&gt;"",CONCATENATE(" LIS ",Ladeinfrastruktur!B24),"")</f>
        <v/>
      </c>
      <c r="C49" s="24" t="str">
        <f>IF($B49&gt;"",Ladeinfrastruktur!C24,"")</f>
        <v/>
      </c>
      <c r="D49" s="25" t="str">
        <f>IF($B49&gt;"",Ladeinfrastruktur!D24,"")</f>
        <v/>
      </c>
      <c r="E49" s="24" t="str">
        <f>IF($B49&gt;"",Ladeinfrastruktur!E24,"")</f>
        <v/>
      </c>
    </row>
    <row r="50" spans="1:5" x14ac:dyDescent="0.45">
      <c r="A50" s="23">
        <f>IF('spezielle Ladeinfrastruktur'!$B7&gt;"",A49+1,A49)</f>
        <v>0</v>
      </c>
      <c r="B50" s="23" t="str">
        <f>IF('spezielle Ladeinfrastruktur'!B7&gt;"",CONCATENATE(" LIS ",'spezielle Ladeinfrastruktur'!B7),"")</f>
        <v/>
      </c>
      <c r="C50" s="24" t="str">
        <f>IF('spezielle Ladeinfrastruktur'!$B7&gt;"",'spezielle Ladeinfrastruktur'!C7,"")</f>
        <v/>
      </c>
      <c r="D50" s="25" t="str">
        <f>IF('spezielle Ladeinfrastruktur'!$B7&gt;"",'spezielle Ladeinfrastruktur'!D7,"")</f>
        <v/>
      </c>
      <c r="E50" s="24" t="str">
        <f>IF('spezielle Ladeinfrastruktur'!$B7&gt;"",'spezielle Ladeinfrastruktur'!E7,"")</f>
        <v/>
      </c>
    </row>
    <row r="51" spans="1:5" x14ac:dyDescent="0.45">
      <c r="A51" s="23">
        <f>IF('spezielle Ladeinfrastruktur'!$B9&gt;"",A50+1,A50)</f>
        <v>0</v>
      </c>
      <c r="B51" s="23" t="str">
        <f>IF('spezielle Ladeinfrastruktur'!B9&gt;"",CONCATENATE(" LIS ",'spezielle Ladeinfrastruktur'!B9),"")</f>
        <v/>
      </c>
      <c r="C51" s="24" t="str">
        <f>IF('spezielle Ladeinfrastruktur'!$B9&gt;"",'spezielle Ladeinfrastruktur'!C9,"")</f>
        <v/>
      </c>
      <c r="D51" s="25" t="str">
        <f>IF('spezielle Ladeinfrastruktur'!$B9&gt;"",'spezielle Ladeinfrastruktur'!D9,"")</f>
        <v/>
      </c>
      <c r="E51" s="24" t="str">
        <f>IF('spezielle Ladeinfrastruktur'!$B9&gt;"",'spezielle Ladeinfrastruktur'!E9,"")</f>
        <v/>
      </c>
    </row>
    <row r="52" spans="1:5" x14ac:dyDescent="0.45">
      <c r="A52" s="23">
        <f>IF('spezielle Ladeinfrastruktur'!$B11&gt;"",A51+1,A51)</f>
        <v>0</v>
      </c>
      <c r="B52" s="23" t="str">
        <f>IF('spezielle Ladeinfrastruktur'!B11&gt;"",CONCATENATE(" LIS ",'spezielle Ladeinfrastruktur'!B11),"")</f>
        <v/>
      </c>
      <c r="C52" s="24" t="str">
        <f>IF('spezielle Ladeinfrastruktur'!$B11&gt;"",'spezielle Ladeinfrastruktur'!C11,"")</f>
        <v/>
      </c>
      <c r="D52" s="25" t="str">
        <f>IF('spezielle Ladeinfrastruktur'!$B11&gt;"",'spezielle Ladeinfrastruktur'!D11,"")</f>
        <v/>
      </c>
      <c r="E52" s="24" t="str">
        <f>IF('spezielle Ladeinfrastruktur'!$B11&gt;"",'spezielle Ladeinfrastruktur'!E11,"")</f>
        <v/>
      </c>
    </row>
    <row r="53" spans="1:5" x14ac:dyDescent="0.45">
      <c r="A53" s="23">
        <f>IF('spezielle Ladeinfrastruktur'!$B13&gt;"",A52+1,A52)</f>
        <v>0</v>
      </c>
      <c r="B53" s="23" t="str">
        <f>IF('spezielle Ladeinfrastruktur'!B13&gt;"",CONCATENATE(" LIS ",'spezielle Ladeinfrastruktur'!B13),"")</f>
        <v/>
      </c>
      <c r="C53" s="24" t="str">
        <f>IF('spezielle Ladeinfrastruktur'!$B13&gt;"",'spezielle Ladeinfrastruktur'!C13,"")</f>
        <v/>
      </c>
      <c r="D53" s="25" t="str">
        <f>IF('spezielle Ladeinfrastruktur'!$B13&gt;"",'spezielle Ladeinfrastruktur'!D13,"")</f>
        <v/>
      </c>
      <c r="E53" s="24" t="str">
        <f>IF('spezielle Ladeinfrastruktur'!$B13&gt;"",'spezielle Ladeinfrastruktur'!E13,"")</f>
        <v/>
      </c>
    </row>
    <row r="54" spans="1:5" x14ac:dyDescent="0.45">
      <c r="A54" s="23">
        <f>IF('spezielle Ladeinfrastruktur'!$B15&gt;"",A53+1,A53)</f>
        <v>0</v>
      </c>
      <c r="B54" s="23" t="str">
        <f>IF('spezielle Ladeinfrastruktur'!B15&gt;"",CONCATENATE(" LIS ",'spezielle Ladeinfrastruktur'!B15),"")</f>
        <v/>
      </c>
      <c r="C54" s="24" t="str">
        <f>IF('spezielle Ladeinfrastruktur'!$B15&gt;"",'spezielle Ladeinfrastruktur'!C15,"")</f>
        <v/>
      </c>
      <c r="D54" s="25" t="str">
        <f>IF('spezielle Ladeinfrastruktur'!$B15&gt;"",'spezielle Ladeinfrastruktur'!D15,"")</f>
        <v/>
      </c>
      <c r="E54" s="24" t="str">
        <f>IF('spezielle Ladeinfrastruktur'!$B15&gt;"",'spezielle Ladeinfrastruktur'!E15,"")</f>
        <v/>
      </c>
    </row>
    <row r="55" spans="1:5" x14ac:dyDescent="0.45">
      <c r="A55" s="23">
        <f>IF('spezielle Ladeinfrastruktur'!$B17&gt;"",A54+1,A54)</f>
        <v>0</v>
      </c>
      <c r="B55" s="23" t="str">
        <f>IF('spezielle Ladeinfrastruktur'!B17&gt;"",CONCATENATE(" LIS ",'spezielle Ladeinfrastruktur'!B17),"")</f>
        <v/>
      </c>
      <c r="C55" s="24" t="str">
        <f>IF('spezielle Ladeinfrastruktur'!$B17&gt;"",'spezielle Ladeinfrastruktur'!C17,"")</f>
        <v/>
      </c>
      <c r="D55" s="25" t="str">
        <f>IF('spezielle Ladeinfrastruktur'!$B17&gt;"",'spezielle Ladeinfrastruktur'!D17,"")</f>
        <v/>
      </c>
      <c r="E55" s="24" t="str">
        <f>IF('spezielle Ladeinfrastruktur'!$B17&gt;"",'spezielle Ladeinfrastruktur'!E17,"")</f>
        <v/>
      </c>
    </row>
    <row r="56" spans="1:5" x14ac:dyDescent="0.45">
      <c r="A56" s="23">
        <f>IF('spezielle Ladeinfrastruktur'!$B19&gt;"",A55+1,A55)</f>
        <v>0</v>
      </c>
      <c r="B56" s="23" t="str">
        <f>IF('spezielle Ladeinfrastruktur'!B19&gt;"",CONCATENATE(" LIS ",'spezielle Ladeinfrastruktur'!B19),"")</f>
        <v/>
      </c>
      <c r="C56" s="24" t="str">
        <f>IF('spezielle Ladeinfrastruktur'!$B19&gt;"",'spezielle Ladeinfrastruktur'!C19,"")</f>
        <v/>
      </c>
      <c r="D56" s="25" t="str">
        <f>IF('spezielle Ladeinfrastruktur'!$B19&gt;"",'spezielle Ladeinfrastruktur'!D19,"")</f>
        <v/>
      </c>
      <c r="E56" s="24" t="str">
        <f>IF('spezielle Ladeinfrastruktur'!$B19&gt;"",'spezielle Ladeinfrastruktur'!E19,"")</f>
        <v/>
      </c>
    </row>
    <row r="57" spans="1:5" x14ac:dyDescent="0.45">
      <c r="A57" s="23">
        <f>IF('spezielle Ladeinfrastruktur'!$B21&gt;"",A56+1,A56)</f>
        <v>0</v>
      </c>
      <c r="B57" s="23" t="str">
        <f>IF('spezielle Ladeinfrastruktur'!B21&gt;"",CONCATENATE(" LIS ",'spezielle Ladeinfrastruktur'!B21),"")</f>
        <v/>
      </c>
      <c r="C57" s="24" t="str">
        <f>IF('spezielle Ladeinfrastruktur'!$B21&gt;"",'spezielle Ladeinfrastruktur'!C21,"")</f>
        <v/>
      </c>
      <c r="D57" s="25" t="str">
        <f>IF('spezielle Ladeinfrastruktur'!$B21&gt;"",'spezielle Ladeinfrastruktur'!D21,"")</f>
        <v/>
      </c>
      <c r="E57" s="24" t="str">
        <f>IF('spezielle Ladeinfrastruktur'!$B21&gt;"",'spezielle Ladeinfrastruktur'!E21,"")</f>
        <v/>
      </c>
    </row>
    <row r="58" spans="1:5" x14ac:dyDescent="0.45">
      <c r="A58" s="23">
        <f>IF('spezielle Ladeinfrastruktur'!$B23&gt;"",A57+1,A57)</f>
        <v>0</v>
      </c>
      <c r="B58" s="23" t="str">
        <f>IF('spezielle Ladeinfrastruktur'!B23&gt;"",CONCATENATE(" LIS ",'spezielle Ladeinfrastruktur'!B23),"")</f>
        <v/>
      </c>
      <c r="C58" s="24" t="str">
        <f>IF('spezielle Ladeinfrastruktur'!$B23&gt;"",'spezielle Ladeinfrastruktur'!C23,"")</f>
        <v/>
      </c>
      <c r="D58" s="25" t="str">
        <f>IF('spezielle Ladeinfrastruktur'!$B23&gt;"",'spezielle Ladeinfrastruktur'!D23,"")</f>
        <v/>
      </c>
      <c r="E58" s="24" t="str">
        <f>IF('spezielle Ladeinfrastruktur'!$B23&gt;"",'spezielle Ladeinfrastruktur'!E23,"")</f>
        <v/>
      </c>
    </row>
    <row r="59" spans="1:5" ht="14.65" thickBot="1" x14ac:dyDescent="0.5">
      <c r="A59" s="23">
        <f>IF('spezielle Ladeinfrastruktur'!$B25&gt;"",A58+1,A58)</f>
        <v>0</v>
      </c>
      <c r="B59" s="23" t="str">
        <f>IF('spezielle Ladeinfrastruktur'!B25&gt;"",CONCATENATE(" LIS ",'spezielle Ladeinfrastruktur'!B25),"")</f>
        <v/>
      </c>
      <c r="C59" s="24" t="str">
        <f>IF('spezielle Ladeinfrastruktur'!$B25&gt;"",'spezielle Ladeinfrastruktur'!C25,"")</f>
        <v/>
      </c>
      <c r="D59" s="26" t="str">
        <f>IF('spezielle Ladeinfrastruktur'!$B25&gt;"",'spezielle Ladeinfrastruktur'!D25,"")</f>
        <v/>
      </c>
      <c r="E59" s="58" t="str">
        <f>IF('spezielle Ladeinfrastruktur'!$B25&gt;"",'spezielle Ladeinfrastruktur'!E25,"")</f>
        <v/>
      </c>
    </row>
    <row r="60" spans="1:5" ht="14.65" thickBot="1" x14ac:dyDescent="0.5">
      <c r="C60" s="14"/>
      <c r="D60" s="27" t="s">
        <v>14</v>
      </c>
      <c r="E60" s="59">
        <f>ROUND(SUM(E10:E59),0)</f>
        <v>0</v>
      </c>
    </row>
    <row r="61" spans="1:5" x14ac:dyDescent="0.45">
      <c r="C61" s="14"/>
      <c r="D61" s="18"/>
      <c r="E61" s="14"/>
    </row>
    <row r="62" spans="1:5" x14ac:dyDescent="0.45">
      <c r="C62" s="14"/>
      <c r="D62" s="18"/>
      <c r="E62" s="14"/>
    </row>
    <row r="63" spans="1:5" x14ac:dyDescent="0.45">
      <c r="C63" s="14"/>
      <c r="D63" s="18"/>
      <c r="E63" s="14"/>
    </row>
    <row r="64" spans="1:5" x14ac:dyDescent="0.45">
      <c r="C64" s="14"/>
      <c r="D64" s="18"/>
      <c r="E64" s="14"/>
    </row>
    <row r="65" spans="3:5" x14ac:dyDescent="0.45">
      <c r="C65" s="14"/>
      <c r="D65" s="18"/>
      <c r="E65" s="14"/>
    </row>
    <row r="66" spans="3:5" x14ac:dyDescent="0.45">
      <c r="C66" s="14"/>
      <c r="D66" s="18"/>
      <c r="E66" s="14"/>
    </row>
    <row r="67" spans="3:5" x14ac:dyDescent="0.45">
      <c r="C67" s="14"/>
      <c r="D67" s="18"/>
      <c r="E67" s="14"/>
    </row>
  </sheetData>
  <sheetProtection algorithmName="SHA-512" hashValue="M8aY/n6BGu/zhj7MYMChAfaEpdgBvpaLBlzA/oTiA/gGd0SFly6ICTYR8se0saLGyodl2oXJ41QKxh+keDVCSw==" saltValue="owNAAj5GD4Dn/f0Nef58Ow==" spinCount="100000" sheet="1" objects="1" scenarios="1" formatColumns="0" formatRows="0" deleteRows="0"/>
  <mergeCells count="3">
    <mergeCell ref="A7:H7"/>
    <mergeCell ref="A6:H6"/>
    <mergeCell ref="A2:E2"/>
  </mergeCells>
  <pageMargins left="0.7" right="0.7" top="0.78740157499999996" bottom="0.78740157499999996"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24</vt:i4>
      </vt:variant>
    </vt:vector>
  </HeadingPairs>
  <TitlesOfParts>
    <vt:vector size="31" baseType="lpstr">
      <vt:lpstr>Auswertung_Segmente</vt:lpstr>
      <vt:lpstr>Projektdaten</vt:lpstr>
      <vt:lpstr>Fahrzeuge N1</vt:lpstr>
      <vt:lpstr>N2, N3, Umrüstungen</vt:lpstr>
      <vt:lpstr>Ladeinfrastruktur</vt:lpstr>
      <vt:lpstr>spezielle Ladeinfrastruktur</vt:lpstr>
      <vt:lpstr>Vorlage für AZA</vt:lpstr>
      <vt:lpstr>Ladeinfrastruktur!AC_11kW</vt:lpstr>
      <vt:lpstr>AC_11kW</vt:lpstr>
      <vt:lpstr>Ladeinfrastruktur!AC_22kW</vt:lpstr>
      <vt:lpstr>AC_22kW</vt:lpstr>
      <vt:lpstr>Ladeinfrastruktur!AC_4kW</vt:lpstr>
      <vt:lpstr>AC_4kW</vt:lpstr>
      <vt:lpstr>Ladeinfrastruktur!AC_LS</vt:lpstr>
      <vt:lpstr>AC_LS</vt:lpstr>
      <vt:lpstr>Ladeinfrastruktur!DC_LS</vt:lpstr>
      <vt:lpstr>DC_LS</vt:lpstr>
      <vt:lpstr>'Fahrzeuge N1'!Druckbereich</vt:lpstr>
      <vt:lpstr>Ladeinfrastruktur!Druckbereich</vt:lpstr>
      <vt:lpstr>'N2, N3, Umrüstungen'!Druckbereich</vt:lpstr>
      <vt:lpstr>Projektdaten!Druckbereich</vt:lpstr>
      <vt:lpstr>'spezielle Ladeinfrastruktur'!Druckbereich</vt:lpstr>
      <vt:lpstr>'Vorlage für AZA'!Druckbereich</vt:lpstr>
      <vt:lpstr>EUR_AC_11kW</vt:lpstr>
      <vt:lpstr>EUR_AC_22kW</vt:lpstr>
      <vt:lpstr>EUR_AC_4kW</vt:lpstr>
      <vt:lpstr>EUR_AC_LS</vt:lpstr>
      <vt:lpstr>EUR_DC_LS</vt:lpstr>
      <vt:lpstr>ja</vt:lpstr>
      <vt:lpstr>nein</vt:lpstr>
      <vt:lpstr>Typ_E_Fahrzeug__Auswahlbox</vt:lpstr>
    </vt:vector>
  </TitlesOfParts>
  <Company>PTJ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Blinde</dc:creator>
  <cp:lastModifiedBy>Höring, Stefan</cp:lastModifiedBy>
  <cp:lastPrinted>2019-06-20T10:25:10Z</cp:lastPrinted>
  <dcterms:created xsi:type="dcterms:W3CDTF">2015-10-16T05:35:44Z</dcterms:created>
  <dcterms:modified xsi:type="dcterms:W3CDTF">2020-08-10T07:20:50Z</dcterms:modified>
</cp:coreProperties>
</file>